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B1B" lockStructure="1"/>
  <bookViews>
    <workbookView xWindow="360" yWindow="120" windowWidth="9555" windowHeight="7755"/>
  </bookViews>
  <sheets>
    <sheet name="Cover" sheetId="4" r:id="rId1"/>
    <sheet name="UK" sheetId="1" r:id="rId2"/>
    <sheet name="Known inflow" sheetId="3" r:id="rId3"/>
  </sheets>
  <externalReferences>
    <externalReference r:id="rId4"/>
  </externalReferences>
  <definedNames>
    <definedName name="abc">UK!$BT$4:$CC$16</definedName>
    <definedName name="def">UK!$BT$20:$CC$32</definedName>
    <definedName name="ghi">UK!$BT$68:$CC$80</definedName>
    <definedName name="jkl">UK!$BT$52:$CC$64</definedName>
    <definedName name="mno">UK!$BT$36:$CC$48</definedName>
    <definedName name="pqr">UK!$BT$131:$CC$143</definedName>
    <definedName name="stu">UK!$BT$100:$CC$112</definedName>
    <definedName name="vw">UK!$BT$116:$CC$128</definedName>
  </definedNames>
  <calcPr calcId="145621"/>
</workbook>
</file>

<file path=xl/calcChain.xml><?xml version="1.0" encoding="utf-8"?>
<calcChain xmlns="http://schemas.openxmlformats.org/spreadsheetml/2006/main">
  <c r="CB188" i="3" l="1"/>
  <c r="CA188" i="3"/>
  <c r="BV188" i="3"/>
  <c r="BW188" i="3" s="1"/>
  <c r="CB187" i="3"/>
  <c r="CA187" i="3"/>
  <c r="BW187" i="3"/>
  <c r="BV187" i="3"/>
  <c r="BX187" i="3" s="1"/>
  <c r="CB186" i="3"/>
  <c r="CA186" i="3"/>
  <c r="BV186" i="3"/>
  <c r="BW186" i="3" s="1"/>
  <c r="CB185" i="3"/>
  <c r="CA185" i="3"/>
  <c r="BW185" i="3"/>
  <c r="BV185" i="3"/>
  <c r="BX185" i="3" s="1"/>
  <c r="CB184" i="3"/>
  <c r="CA184" i="3"/>
  <c r="BV184" i="3"/>
  <c r="BW184" i="3" s="1"/>
  <c r="CB183" i="3"/>
  <c r="CA183" i="3"/>
  <c r="BW183" i="3"/>
  <c r="BV183" i="3"/>
  <c r="BX183" i="3" s="1"/>
  <c r="CB182" i="3"/>
  <c r="CA182" i="3"/>
  <c r="BV182" i="3"/>
  <c r="BW182" i="3" s="1"/>
  <c r="CB181" i="3"/>
  <c r="CA181" i="3"/>
  <c r="BW181" i="3"/>
  <c r="BV181" i="3"/>
  <c r="BX181" i="3" s="1"/>
  <c r="CB180" i="3"/>
  <c r="CA180" i="3"/>
  <c r="BV180" i="3"/>
  <c r="BW180" i="3" s="1"/>
  <c r="CB179" i="3"/>
  <c r="CA179" i="3"/>
  <c r="BW179" i="3"/>
  <c r="BV179" i="3"/>
  <c r="BX179" i="3" s="1"/>
  <c r="CB178" i="3"/>
  <c r="CA178" i="3"/>
  <c r="BV178" i="3"/>
  <c r="BW178" i="3" s="1"/>
  <c r="CB177" i="3"/>
  <c r="CA177" i="3"/>
  <c r="BW177" i="3"/>
  <c r="BV177" i="3"/>
  <c r="BX177" i="3" s="1"/>
  <c r="CB176" i="3"/>
  <c r="CA176" i="3"/>
  <c r="BV176" i="3"/>
  <c r="BW176" i="3" s="1"/>
  <c r="CB175" i="3"/>
  <c r="CA175" i="3"/>
  <c r="BW175" i="3"/>
  <c r="BV175" i="3"/>
  <c r="BX175" i="3" s="1"/>
  <c r="CB174" i="3"/>
  <c r="CA174" i="3"/>
  <c r="BV174" i="3"/>
  <c r="BW174" i="3" s="1"/>
  <c r="CB173" i="3"/>
  <c r="CA173" i="3"/>
  <c r="BW173" i="3"/>
  <c r="BV173" i="3"/>
  <c r="BX173" i="3" s="1"/>
  <c r="CB172" i="3"/>
  <c r="CA172" i="3"/>
  <c r="BV172" i="3"/>
  <c r="BW172" i="3" s="1"/>
  <c r="CB171" i="3"/>
  <c r="CA171" i="3"/>
  <c r="BW171" i="3"/>
  <c r="BV171" i="3"/>
  <c r="BX171" i="3" s="1"/>
  <c r="CB170" i="3"/>
  <c r="CA170" i="3"/>
  <c r="BV170" i="3"/>
  <c r="BW170" i="3" s="1"/>
  <c r="CB169" i="3"/>
  <c r="CA169" i="3"/>
  <c r="BW169" i="3"/>
  <c r="BV169" i="3"/>
  <c r="BX169" i="3" s="1"/>
  <c r="CB168" i="3"/>
  <c r="CA168" i="3"/>
  <c r="BV168" i="3"/>
  <c r="BW168" i="3" s="1"/>
  <c r="CB167" i="3"/>
  <c r="CA167" i="3"/>
  <c r="BW167" i="3"/>
  <c r="BV167" i="3"/>
  <c r="BX167" i="3" s="1"/>
  <c r="CB166" i="3"/>
  <c r="CA166" i="3"/>
  <c r="BV166" i="3"/>
  <c r="BW166" i="3" s="1"/>
  <c r="CB165" i="3"/>
  <c r="CA165" i="3"/>
  <c r="BW165" i="3"/>
  <c r="BV165" i="3"/>
  <c r="BX165" i="3" s="1"/>
  <c r="CB164" i="3"/>
  <c r="CA164" i="3"/>
  <c r="BV164" i="3"/>
  <c r="BW164" i="3" s="1"/>
  <c r="CB163" i="3"/>
  <c r="CA163" i="3"/>
  <c r="BW163" i="3"/>
  <c r="BV163" i="3"/>
  <c r="BX163" i="3" s="1"/>
  <c r="CB162" i="3"/>
  <c r="CA162" i="3"/>
  <c r="BV162" i="3"/>
  <c r="BW162" i="3" s="1"/>
  <c r="CB161" i="3"/>
  <c r="CA161" i="3"/>
  <c r="BV161" i="3"/>
  <c r="BX161" i="3" s="1"/>
  <c r="CB160" i="3"/>
  <c r="CA160" i="3"/>
  <c r="BW160" i="3"/>
  <c r="BV160" i="3"/>
  <c r="BX160" i="3" s="1"/>
  <c r="CB159" i="3"/>
  <c r="CA159" i="3"/>
  <c r="BV159" i="3"/>
  <c r="BX159" i="3" s="1"/>
  <c r="CB158" i="3"/>
  <c r="CA158" i="3"/>
  <c r="BW158" i="3"/>
  <c r="BV158" i="3"/>
  <c r="BX158" i="3" s="1"/>
  <c r="CB157" i="3"/>
  <c r="CA157" i="3"/>
  <c r="BV157" i="3"/>
  <c r="BX157" i="3" s="1"/>
  <c r="CB156" i="3"/>
  <c r="CA156" i="3"/>
  <c r="BW156" i="3"/>
  <c r="BV156" i="3"/>
  <c r="BX156" i="3" s="1"/>
  <c r="CB155" i="3"/>
  <c r="CA155" i="3"/>
  <c r="BV155" i="3"/>
  <c r="BX155" i="3" s="1"/>
  <c r="CB154" i="3"/>
  <c r="CA154" i="3"/>
  <c r="BW154" i="3"/>
  <c r="BV154" i="3"/>
  <c r="BX154" i="3" s="1"/>
  <c r="CB153" i="3"/>
  <c r="CA153" i="3"/>
  <c r="BV153" i="3"/>
  <c r="BX153" i="3" s="1"/>
  <c r="CB152" i="3"/>
  <c r="CA152" i="3"/>
  <c r="BW152" i="3"/>
  <c r="BV152" i="3"/>
  <c r="BX152" i="3" s="1"/>
  <c r="CB151" i="3"/>
  <c r="CA151" i="3"/>
  <c r="BV151" i="3"/>
  <c r="BX151" i="3" s="1"/>
  <c r="CB150" i="3"/>
  <c r="CA150" i="3"/>
  <c r="BW150" i="3"/>
  <c r="BV150" i="3"/>
  <c r="BX150" i="3" s="1"/>
  <c r="CB149" i="3"/>
  <c r="CA149" i="3"/>
  <c r="BV149" i="3"/>
  <c r="BX149" i="3" s="1"/>
  <c r="CB148" i="3"/>
  <c r="CA148" i="3"/>
  <c r="BW148" i="3"/>
  <c r="BV148" i="3"/>
  <c r="BX148" i="3" s="1"/>
  <c r="CB147" i="3"/>
  <c r="CA147" i="3"/>
  <c r="BV147" i="3"/>
  <c r="BX147" i="3" s="1"/>
  <c r="CB146" i="3"/>
  <c r="CA146" i="3"/>
  <c r="BW146" i="3"/>
  <c r="BV146" i="3"/>
  <c r="BX146" i="3" s="1"/>
  <c r="CB145" i="3"/>
  <c r="CA145" i="3"/>
  <c r="BV145" i="3"/>
  <c r="BX145" i="3" s="1"/>
  <c r="CB144" i="3"/>
  <c r="CA144" i="3"/>
  <c r="BW144" i="3"/>
  <c r="BV144" i="3"/>
  <c r="BX144" i="3" s="1"/>
  <c r="CB143" i="3"/>
  <c r="CA143" i="3"/>
  <c r="BV143" i="3"/>
  <c r="BX143" i="3" s="1"/>
  <c r="CB142" i="3"/>
  <c r="CA142" i="3"/>
  <c r="BW142" i="3"/>
  <c r="BV142" i="3"/>
  <c r="BX142" i="3" s="1"/>
  <c r="CB141" i="3"/>
  <c r="CA141" i="3"/>
  <c r="BV141" i="3"/>
  <c r="BX141" i="3" s="1"/>
  <c r="CB140" i="3"/>
  <c r="CA140" i="3"/>
  <c r="BW140" i="3"/>
  <c r="BV140" i="3"/>
  <c r="BX140" i="3" s="1"/>
  <c r="CB139" i="3"/>
  <c r="CA139" i="3"/>
  <c r="BX139" i="3"/>
  <c r="BV139" i="3"/>
  <c r="BW139" i="3" s="1"/>
  <c r="CB138" i="3"/>
  <c r="CA138" i="3"/>
  <c r="BW138" i="3"/>
  <c r="BV138" i="3"/>
  <c r="BX138" i="3" s="1"/>
  <c r="CB137" i="3"/>
  <c r="CA137" i="3"/>
  <c r="BX137" i="3"/>
  <c r="BV137" i="3"/>
  <c r="BW137" i="3" s="1"/>
  <c r="CB136" i="3"/>
  <c r="CA136" i="3"/>
  <c r="BW136" i="3"/>
  <c r="BV136" i="3"/>
  <c r="BX136" i="3" s="1"/>
  <c r="CB135" i="3"/>
  <c r="CA135" i="3"/>
  <c r="BX135" i="3"/>
  <c r="BV135" i="3"/>
  <c r="BW135" i="3" s="1"/>
  <c r="CB134" i="3"/>
  <c r="CA134" i="3"/>
  <c r="BW134" i="3"/>
  <c r="BV134" i="3"/>
  <c r="BX134" i="3" s="1"/>
  <c r="CB133" i="3"/>
  <c r="CA133" i="3"/>
  <c r="BV133" i="3"/>
  <c r="BW133" i="3" s="1"/>
  <c r="CB132" i="3"/>
  <c r="CA132" i="3"/>
  <c r="BW132" i="3"/>
  <c r="BV132" i="3"/>
  <c r="BX132" i="3" s="1"/>
  <c r="CB131" i="3"/>
  <c r="CA131" i="3"/>
  <c r="BV131" i="3"/>
  <c r="BW131" i="3" s="1"/>
  <c r="CB130" i="3"/>
  <c r="CA130" i="3"/>
  <c r="BW130" i="3"/>
  <c r="BV130" i="3"/>
  <c r="BX130" i="3" s="1"/>
  <c r="CB129" i="3"/>
  <c r="CA129" i="3"/>
  <c r="BV129" i="3"/>
  <c r="BW129" i="3" s="1"/>
  <c r="CB128" i="3"/>
  <c r="CA128" i="3"/>
  <c r="BW128" i="3"/>
  <c r="BV128" i="3"/>
  <c r="BX128" i="3" s="1"/>
  <c r="CB127" i="3"/>
  <c r="CA127" i="3"/>
  <c r="BV127" i="3"/>
  <c r="BW127" i="3" s="1"/>
  <c r="CB126" i="3"/>
  <c r="CA126" i="3"/>
  <c r="BW126" i="3"/>
  <c r="BV126" i="3"/>
  <c r="BX126" i="3" s="1"/>
  <c r="CB125" i="3"/>
  <c r="CA125" i="3"/>
  <c r="BV125" i="3"/>
  <c r="BW125" i="3" s="1"/>
  <c r="CB124" i="3"/>
  <c r="CA124" i="3"/>
  <c r="BW124" i="3"/>
  <c r="BV124" i="3"/>
  <c r="BX124" i="3" s="1"/>
  <c r="CB123" i="3"/>
  <c r="CA123" i="3"/>
  <c r="BV123" i="3"/>
  <c r="BW123" i="3" s="1"/>
  <c r="CB122" i="3"/>
  <c r="CA122" i="3"/>
  <c r="BW122" i="3"/>
  <c r="BV122" i="3"/>
  <c r="BX122" i="3" s="1"/>
  <c r="CB121" i="3"/>
  <c r="CA121" i="3"/>
  <c r="BV121" i="3"/>
  <c r="BX121" i="3" s="1"/>
  <c r="CB120" i="3"/>
  <c r="CA120" i="3"/>
  <c r="BW120" i="3"/>
  <c r="BV120" i="3"/>
  <c r="BX120" i="3" s="1"/>
  <c r="CB119" i="3"/>
  <c r="CA119" i="3"/>
  <c r="BV119" i="3"/>
  <c r="BX119" i="3" s="1"/>
  <c r="CB118" i="3"/>
  <c r="CA118" i="3"/>
  <c r="BW118" i="3"/>
  <c r="BV118" i="3"/>
  <c r="BX118" i="3" s="1"/>
  <c r="CB117" i="3"/>
  <c r="CA117" i="3"/>
  <c r="BV117" i="3"/>
  <c r="BX117" i="3" s="1"/>
  <c r="CB116" i="3"/>
  <c r="CA116" i="3"/>
  <c r="BW116" i="3"/>
  <c r="BV116" i="3"/>
  <c r="BX116" i="3" s="1"/>
  <c r="CB115" i="3"/>
  <c r="CA115" i="3"/>
  <c r="BV115" i="3"/>
  <c r="BX115" i="3" s="1"/>
  <c r="CB114" i="3"/>
  <c r="CA114" i="3"/>
  <c r="BW114" i="3"/>
  <c r="BV114" i="3"/>
  <c r="BX114" i="3" s="1"/>
  <c r="CB113" i="3"/>
  <c r="CA113" i="3"/>
  <c r="BV113" i="3"/>
  <c r="BX113" i="3" s="1"/>
  <c r="CB112" i="3"/>
  <c r="CA112" i="3"/>
  <c r="BW112" i="3"/>
  <c r="BV112" i="3"/>
  <c r="BX112" i="3" s="1"/>
  <c r="CB111" i="3"/>
  <c r="CA111" i="3"/>
  <c r="BV111" i="3"/>
  <c r="BX111" i="3" s="1"/>
  <c r="CB110" i="3"/>
  <c r="CA110" i="3"/>
  <c r="BW110" i="3"/>
  <c r="BV110" i="3"/>
  <c r="BX110" i="3" s="1"/>
  <c r="CB109" i="3"/>
  <c r="CA109" i="3"/>
  <c r="BV109" i="3"/>
  <c r="BX109" i="3" s="1"/>
  <c r="CB108" i="3"/>
  <c r="CA108" i="3"/>
  <c r="BW108" i="3"/>
  <c r="BV108" i="3"/>
  <c r="BX108" i="3" s="1"/>
  <c r="CB107" i="3"/>
  <c r="CA107" i="3"/>
  <c r="BV107" i="3"/>
  <c r="BX107" i="3" s="1"/>
  <c r="CB106" i="3"/>
  <c r="CA106" i="3"/>
  <c r="BW106" i="3"/>
  <c r="BV106" i="3"/>
  <c r="BX106" i="3" s="1"/>
  <c r="CB105" i="3"/>
  <c r="CA105" i="3"/>
  <c r="BV105" i="3"/>
  <c r="BX105" i="3" s="1"/>
  <c r="CB104" i="3"/>
  <c r="CA104" i="3"/>
  <c r="BW104" i="3"/>
  <c r="BV104" i="3"/>
  <c r="BX104" i="3" s="1"/>
  <c r="CB103" i="3"/>
  <c r="CA103" i="3"/>
  <c r="BV103" i="3"/>
  <c r="BX103" i="3" s="1"/>
  <c r="CB102" i="3"/>
  <c r="CA102" i="3"/>
  <c r="BW102" i="3"/>
  <c r="BV102" i="3"/>
  <c r="BX102" i="3" s="1"/>
  <c r="CB101" i="3"/>
  <c r="CA101" i="3"/>
  <c r="BV101" i="3"/>
  <c r="BX101" i="3" s="1"/>
  <c r="CB100" i="3"/>
  <c r="CA100" i="3"/>
  <c r="BW100" i="3"/>
  <c r="BV100" i="3"/>
  <c r="BX100" i="3" s="1"/>
  <c r="CB99" i="3"/>
  <c r="CA99" i="3"/>
  <c r="BV99" i="3"/>
  <c r="BX99" i="3" s="1"/>
  <c r="CB98" i="3"/>
  <c r="CA98" i="3"/>
  <c r="BW98" i="3"/>
  <c r="BV98" i="3"/>
  <c r="BX98" i="3" s="1"/>
  <c r="CB97" i="3"/>
  <c r="CA97" i="3"/>
  <c r="BV97" i="3"/>
  <c r="BX97" i="3" s="1"/>
  <c r="CB96" i="3"/>
  <c r="CA96" i="3"/>
  <c r="BW96" i="3"/>
  <c r="BV96" i="3"/>
  <c r="BX96" i="3" s="1"/>
  <c r="CB95" i="3"/>
  <c r="CA95" i="3"/>
  <c r="BV95" i="3"/>
  <c r="BX95" i="3" s="1"/>
  <c r="CB94" i="3"/>
  <c r="CA94" i="3"/>
  <c r="BW94" i="3"/>
  <c r="BV94" i="3"/>
  <c r="BX94" i="3" s="1"/>
  <c r="BZ93" i="3"/>
  <c r="CB93" i="3" s="1"/>
  <c r="BY93" i="3"/>
  <c r="CA93" i="3" s="1"/>
  <c r="BV93" i="3"/>
  <c r="BX93" i="3" s="1"/>
  <c r="BZ92" i="3"/>
  <c r="CB92" i="3" s="1"/>
  <c r="BY92" i="3"/>
  <c r="CA92" i="3" s="1"/>
  <c r="BW92" i="3"/>
  <c r="BV92" i="3"/>
  <c r="BX92" i="3" s="1"/>
  <c r="BZ91" i="3"/>
  <c r="CB91" i="3" s="1"/>
  <c r="BV91" i="3"/>
  <c r="BX91" i="3" s="1"/>
  <c r="CB90" i="3"/>
  <c r="CA90" i="3"/>
  <c r="BY90" i="3"/>
  <c r="BY91" i="3" s="1"/>
  <c r="CA91" i="3" s="1"/>
  <c r="BV90" i="3"/>
  <c r="BX90" i="3" s="1"/>
  <c r="CB89" i="3"/>
  <c r="CB189" i="3" s="1"/>
  <c r="CA89" i="3"/>
  <c r="BW89" i="3"/>
  <c r="BV89" i="3"/>
  <c r="BX89" i="3" s="1"/>
  <c r="BP87" i="3"/>
  <c r="BP88" i="3" s="1"/>
  <c r="BV80" i="3"/>
  <c r="BU80" i="3"/>
  <c r="BV78" i="3"/>
  <c r="BV79" i="3" s="1"/>
  <c r="BX76" i="3" s="1"/>
  <c r="BU78" i="3"/>
  <c r="BU77" i="3"/>
  <c r="BX80" i="3" s="1"/>
  <c r="BU69" i="3"/>
  <c r="BV68" i="3"/>
  <c r="BU60" i="3"/>
  <c r="BV59" i="3"/>
  <c r="BT59" i="3"/>
  <c r="BT58" i="3"/>
  <c r="BT57" i="3"/>
  <c r="P28" i="3"/>
  <c r="H25" i="3"/>
  <c r="H24" i="3"/>
  <c r="Q17" i="3"/>
  <c r="Q30" i="3" s="1"/>
  <c r="AF30" i="3" s="1"/>
  <c r="AF28" i="3" l="1"/>
  <c r="BY76" i="3"/>
  <c r="BX77" i="3"/>
  <c r="BZ79" i="3" s="1"/>
  <c r="BX78" i="3"/>
  <c r="BY79" i="3"/>
  <c r="BY80" i="3"/>
  <c r="BO88" i="3"/>
  <c r="BW90" i="3"/>
  <c r="BW91" i="3"/>
  <c r="BW93" i="3"/>
  <c r="BW95" i="3"/>
  <c r="BW97" i="3"/>
  <c r="BW99" i="3"/>
  <c r="BW101" i="3"/>
  <c r="BW103" i="3"/>
  <c r="BW105" i="3"/>
  <c r="BW107" i="3"/>
  <c r="BW109" i="3"/>
  <c r="BW111" i="3"/>
  <c r="BW113" i="3"/>
  <c r="BW115" i="3"/>
  <c r="BW117" i="3"/>
  <c r="BW119" i="3"/>
  <c r="BW121" i="3"/>
  <c r="BX123" i="3"/>
  <c r="BX125" i="3"/>
  <c r="BX127" i="3"/>
  <c r="BX129" i="3"/>
  <c r="BX131" i="3"/>
  <c r="BX133" i="3"/>
  <c r="BY77" i="3"/>
  <c r="BY78" i="3"/>
  <c r="BX79" i="3"/>
  <c r="CC189" i="3"/>
  <c r="CA189" i="3"/>
  <c r="CC121" i="3" s="1"/>
  <c r="CC188" i="3"/>
  <c r="CD187" i="3"/>
  <c r="CC186" i="3"/>
  <c r="CD185" i="3"/>
  <c r="CC184" i="3"/>
  <c r="CD183" i="3"/>
  <c r="CC182" i="3"/>
  <c r="CD181" i="3"/>
  <c r="CC180" i="3"/>
  <c r="CD179" i="3"/>
  <c r="CC178" i="3"/>
  <c r="CD177" i="3"/>
  <c r="CC176" i="3"/>
  <c r="CD175" i="3"/>
  <c r="CC174" i="3"/>
  <c r="CD173" i="3"/>
  <c r="CC172" i="3"/>
  <c r="CD171" i="3"/>
  <c r="CC170" i="3"/>
  <c r="CD169" i="3"/>
  <c r="CC168" i="3"/>
  <c r="CD167" i="3"/>
  <c r="CC166" i="3"/>
  <c r="CD165" i="3"/>
  <c r="CC164" i="3"/>
  <c r="CD163" i="3"/>
  <c r="CC162" i="3"/>
  <c r="CD188" i="3"/>
  <c r="CC187" i="3"/>
  <c r="CD186" i="3"/>
  <c r="CC185" i="3"/>
  <c r="CD184" i="3"/>
  <c r="CC183" i="3"/>
  <c r="CD182" i="3"/>
  <c r="CC181" i="3"/>
  <c r="CD180" i="3"/>
  <c r="CC179" i="3"/>
  <c r="CD178" i="3"/>
  <c r="CC177" i="3"/>
  <c r="CD176" i="3"/>
  <c r="CC175" i="3"/>
  <c r="CD174" i="3"/>
  <c r="CC173" i="3"/>
  <c r="CD172" i="3"/>
  <c r="CC171" i="3"/>
  <c r="CD170" i="3"/>
  <c r="CC169" i="3"/>
  <c r="CD168" i="3"/>
  <c r="CC167" i="3"/>
  <c r="CD166" i="3"/>
  <c r="CC165" i="3"/>
  <c r="CD164" i="3"/>
  <c r="CC163" i="3"/>
  <c r="CD162" i="3"/>
  <c r="CD161" i="3"/>
  <c r="CC160" i="3"/>
  <c r="CD159" i="3"/>
  <c r="CC158" i="3"/>
  <c r="CD157" i="3"/>
  <c r="CC156" i="3"/>
  <c r="CD155" i="3"/>
  <c r="CC154" i="3"/>
  <c r="CD153" i="3"/>
  <c r="CC152" i="3"/>
  <c r="CD151" i="3"/>
  <c r="CC150" i="3"/>
  <c r="CD149" i="3"/>
  <c r="CC148" i="3"/>
  <c r="CD147" i="3"/>
  <c r="CC146" i="3"/>
  <c r="CD145" i="3"/>
  <c r="CC144" i="3"/>
  <c r="CD143" i="3"/>
  <c r="CC142" i="3"/>
  <c r="CD141" i="3"/>
  <c r="CC140" i="3"/>
  <c r="CD139" i="3"/>
  <c r="CD189" i="3"/>
  <c r="CC161" i="3"/>
  <c r="CD160" i="3"/>
  <c r="CC159" i="3"/>
  <c r="CD158" i="3"/>
  <c r="CC157" i="3"/>
  <c r="CD156" i="3"/>
  <c r="CC155" i="3"/>
  <c r="CD154" i="3"/>
  <c r="CC153" i="3"/>
  <c r="CD152" i="3"/>
  <c r="CC151" i="3"/>
  <c r="CD150" i="3"/>
  <c r="CC149" i="3"/>
  <c r="CD148" i="3"/>
  <c r="CC147" i="3"/>
  <c r="CD146" i="3"/>
  <c r="CC145" i="3"/>
  <c r="CD144" i="3"/>
  <c r="CC143" i="3"/>
  <c r="CD142" i="3"/>
  <c r="CC141" i="3"/>
  <c r="CD140" i="3"/>
  <c r="CC139" i="3"/>
  <c r="CD138" i="3"/>
  <c r="CC137" i="3"/>
  <c r="CD136" i="3"/>
  <c r="CC135" i="3"/>
  <c r="CD134" i="3"/>
  <c r="CC133" i="3"/>
  <c r="CD132" i="3"/>
  <c r="CC131" i="3"/>
  <c r="CD130" i="3"/>
  <c r="CC129" i="3"/>
  <c r="CD128" i="3"/>
  <c r="CC127" i="3"/>
  <c r="CD126" i="3"/>
  <c r="CC125" i="3"/>
  <c r="CD124" i="3"/>
  <c r="CC123" i="3"/>
  <c r="CD122" i="3"/>
  <c r="CC89" i="3"/>
  <c r="CC90" i="3"/>
  <c r="CD91" i="3"/>
  <c r="CC92" i="3"/>
  <c r="CD93" i="3"/>
  <c r="CC94" i="3"/>
  <c r="CD95" i="3"/>
  <c r="CC96" i="3"/>
  <c r="CD97" i="3"/>
  <c r="CC98" i="3"/>
  <c r="CD99" i="3"/>
  <c r="CC100" i="3"/>
  <c r="CD101" i="3"/>
  <c r="CC102" i="3"/>
  <c r="CD103" i="3"/>
  <c r="CC104" i="3"/>
  <c r="CD105" i="3"/>
  <c r="CC106" i="3"/>
  <c r="CD107" i="3"/>
  <c r="CC108" i="3"/>
  <c r="CD109" i="3"/>
  <c r="CC110" i="3"/>
  <c r="CD111" i="3"/>
  <c r="CC112" i="3"/>
  <c r="CD113" i="3"/>
  <c r="CC114" i="3"/>
  <c r="CD115" i="3"/>
  <c r="CC116" i="3"/>
  <c r="CD117" i="3"/>
  <c r="CC118" i="3"/>
  <c r="CD119" i="3"/>
  <c r="CC120" i="3"/>
  <c r="CD121" i="3"/>
  <c r="CC122" i="3"/>
  <c r="CD123" i="3"/>
  <c r="CC124" i="3"/>
  <c r="CD125" i="3"/>
  <c r="CC126" i="3"/>
  <c r="CD127" i="3"/>
  <c r="CC128" i="3"/>
  <c r="CD129" i="3"/>
  <c r="CC130" i="3"/>
  <c r="CD131" i="3"/>
  <c r="CC132" i="3"/>
  <c r="CD133" i="3"/>
  <c r="CC134" i="3"/>
  <c r="CD135" i="3"/>
  <c r="CC136" i="3"/>
  <c r="CD137" i="3"/>
  <c r="CC138" i="3"/>
  <c r="BW141" i="3"/>
  <c r="BW143" i="3"/>
  <c r="BW145" i="3"/>
  <c r="BW147" i="3"/>
  <c r="BW149" i="3"/>
  <c r="BW151" i="3"/>
  <c r="BW153" i="3"/>
  <c r="BW155" i="3"/>
  <c r="BW157" i="3"/>
  <c r="BW159" i="3"/>
  <c r="BW161" i="3"/>
  <c r="BX162" i="3"/>
  <c r="BX164" i="3"/>
  <c r="BX166" i="3"/>
  <c r="BX168" i="3"/>
  <c r="BX170" i="3"/>
  <c r="BX172" i="3"/>
  <c r="BX174" i="3"/>
  <c r="BX176" i="3"/>
  <c r="BX178" i="3"/>
  <c r="BX180" i="3"/>
  <c r="BX182" i="3"/>
  <c r="BX184" i="3"/>
  <c r="BX186" i="3"/>
  <c r="BX188" i="3"/>
  <c r="CC119" i="3" l="1"/>
  <c r="CD118" i="3"/>
  <c r="CC115" i="3"/>
  <c r="CD114" i="3"/>
  <c r="CC111" i="3"/>
  <c r="CD110" i="3"/>
  <c r="CC107" i="3"/>
  <c r="CD106" i="3"/>
  <c r="CC103" i="3"/>
  <c r="CD102" i="3"/>
  <c r="CC99" i="3"/>
  <c r="CD98" i="3"/>
  <c r="CC95" i="3"/>
  <c r="CD94" i="3"/>
  <c r="CC91" i="3"/>
  <c r="CE189" i="3" s="1"/>
  <c r="CD90" i="3"/>
  <c r="CD89" i="3"/>
  <c r="CA78" i="3"/>
  <c r="CA77" i="3"/>
  <c r="CA80" i="3"/>
  <c r="CA79" i="3"/>
  <c r="CA76" i="3"/>
  <c r="BZ77" i="3"/>
  <c r="BZ76" i="3"/>
  <c r="BZ80" i="3"/>
  <c r="CD120" i="3"/>
  <c r="CC117" i="3"/>
  <c r="CD116" i="3"/>
  <c r="CC113" i="3"/>
  <c r="CD112" i="3"/>
  <c r="CC109" i="3"/>
  <c r="CD108" i="3"/>
  <c r="CC105" i="3"/>
  <c r="CD104" i="3"/>
  <c r="CC101" i="3"/>
  <c r="CD100" i="3"/>
  <c r="CC97" i="3"/>
  <c r="CD96" i="3"/>
  <c r="CC93" i="3"/>
  <c r="CD92" i="3"/>
  <c r="BZ78" i="3"/>
  <c r="CF187" i="3" l="1"/>
  <c r="CF185" i="3"/>
  <c r="CF183" i="3"/>
  <c r="CF181" i="3"/>
  <c r="CF179" i="3"/>
  <c r="CF177" i="3"/>
  <c r="CF175" i="3"/>
  <c r="CF173" i="3"/>
  <c r="CF171" i="3"/>
  <c r="CF169" i="3"/>
  <c r="CF167" i="3"/>
  <c r="CF165" i="3"/>
  <c r="CF163" i="3"/>
  <c r="CF161" i="3"/>
  <c r="CF189" i="3"/>
  <c r="CF159" i="3"/>
  <c r="CF157" i="3"/>
  <c r="CF155" i="3"/>
  <c r="CF153" i="3"/>
  <c r="CF151" i="3"/>
  <c r="CF149" i="3"/>
  <c r="CF147" i="3"/>
  <c r="CF145" i="3"/>
  <c r="CF143" i="3"/>
  <c r="CF141" i="3"/>
  <c r="CF139" i="3"/>
  <c r="CF188" i="3"/>
  <c r="CF186" i="3"/>
  <c r="CF184" i="3"/>
  <c r="CF182" i="3"/>
  <c r="CF180" i="3"/>
  <c r="CF178" i="3"/>
  <c r="CF176" i="3"/>
  <c r="CF174" i="3"/>
  <c r="CF172" i="3"/>
  <c r="CF170" i="3"/>
  <c r="CF168" i="3"/>
  <c r="CF166" i="3"/>
  <c r="CF164" i="3"/>
  <c r="CF162" i="3"/>
  <c r="CF160" i="3"/>
  <c r="CF158" i="3"/>
  <c r="CF156" i="3"/>
  <c r="CF154" i="3"/>
  <c r="CF152" i="3"/>
  <c r="CF150" i="3"/>
  <c r="CF148" i="3"/>
  <c r="CF146" i="3"/>
  <c r="CF144" i="3"/>
  <c r="CF142" i="3"/>
  <c r="CF140" i="3"/>
  <c r="CF138" i="3"/>
  <c r="CF136" i="3"/>
  <c r="CF134" i="3"/>
  <c r="CF132" i="3"/>
  <c r="CF130" i="3"/>
  <c r="CF128" i="3"/>
  <c r="CF126" i="3"/>
  <c r="CF124" i="3"/>
  <c r="CF122" i="3"/>
  <c r="CF121" i="3"/>
  <c r="CF119" i="3"/>
  <c r="CF117" i="3"/>
  <c r="CF115" i="3"/>
  <c r="CF113" i="3"/>
  <c r="CF111" i="3"/>
  <c r="CF109" i="3"/>
  <c r="CF107" i="3"/>
  <c r="CF105" i="3"/>
  <c r="CF103" i="3"/>
  <c r="CF101" i="3"/>
  <c r="CF99" i="3"/>
  <c r="CF97" i="3"/>
  <c r="CF95" i="3"/>
  <c r="CF93" i="3"/>
  <c r="CF91" i="3"/>
  <c r="CF137" i="3"/>
  <c r="CF135" i="3"/>
  <c r="CF133" i="3"/>
  <c r="CF131" i="3"/>
  <c r="CF129" i="3"/>
  <c r="CF127" i="3"/>
  <c r="CF125" i="3"/>
  <c r="CF123" i="3"/>
  <c r="CF120" i="3"/>
  <c r="CF118" i="3"/>
  <c r="CF116" i="3"/>
  <c r="CF114" i="3"/>
  <c r="CF112" i="3"/>
  <c r="CF110" i="3"/>
  <c r="CF108" i="3"/>
  <c r="CF106" i="3"/>
  <c r="CF104" i="3"/>
  <c r="CF102" i="3"/>
  <c r="CF100" i="3"/>
  <c r="CF98" i="3"/>
  <c r="CF96" i="3"/>
  <c r="CF94" i="3"/>
  <c r="CF92" i="3"/>
  <c r="CF90" i="3"/>
  <c r="CF89" i="3"/>
  <c r="CE93" i="3"/>
  <c r="CE97" i="3"/>
  <c r="CE101" i="3"/>
  <c r="CE105" i="3"/>
  <c r="CE109" i="3"/>
  <c r="CE113" i="3"/>
  <c r="CE117" i="3"/>
  <c r="CE121" i="3"/>
  <c r="CE124" i="3"/>
  <c r="CE128" i="3"/>
  <c r="CE132" i="3"/>
  <c r="CE136" i="3"/>
  <c r="CE89" i="3"/>
  <c r="CE92" i="3"/>
  <c r="CE96" i="3"/>
  <c r="CE100" i="3"/>
  <c r="CE104" i="3"/>
  <c r="CE108" i="3"/>
  <c r="CE112" i="3"/>
  <c r="CE116" i="3"/>
  <c r="CE120" i="3"/>
  <c r="CE125" i="3"/>
  <c r="CE129" i="3"/>
  <c r="CE133" i="3"/>
  <c r="CE137" i="3"/>
  <c r="CE141" i="3"/>
  <c r="CE145" i="3"/>
  <c r="CE149" i="3"/>
  <c r="CE153" i="3"/>
  <c r="CE157" i="3"/>
  <c r="CE161" i="3"/>
  <c r="CE165" i="3"/>
  <c r="CE169" i="3"/>
  <c r="CE173" i="3"/>
  <c r="CE177" i="3"/>
  <c r="CE181" i="3"/>
  <c r="CE185" i="3"/>
  <c r="CE140" i="3"/>
  <c r="CE144" i="3"/>
  <c r="CE148" i="3"/>
  <c r="CE152" i="3"/>
  <c r="CE156" i="3"/>
  <c r="CE160" i="3"/>
  <c r="CE164" i="3"/>
  <c r="CE168" i="3"/>
  <c r="CE172" i="3"/>
  <c r="CE176" i="3"/>
  <c r="CE180" i="3"/>
  <c r="CE184" i="3"/>
  <c r="CE188" i="3"/>
  <c r="BU62" i="3"/>
  <c r="BU63" i="3"/>
  <c r="BV65" i="3"/>
  <c r="BV66" i="3"/>
  <c r="CE91" i="3"/>
  <c r="CE95" i="3"/>
  <c r="CE99" i="3"/>
  <c r="CE103" i="3"/>
  <c r="CE107" i="3"/>
  <c r="CE111" i="3"/>
  <c r="CE115" i="3"/>
  <c r="CE119" i="3"/>
  <c r="CE122" i="3"/>
  <c r="CE126" i="3"/>
  <c r="CE130" i="3"/>
  <c r="CE134" i="3"/>
  <c r="CE138" i="3"/>
  <c r="CE90" i="3"/>
  <c r="CE94" i="3"/>
  <c r="CE98" i="3"/>
  <c r="CE102" i="3"/>
  <c r="CE106" i="3"/>
  <c r="CE110" i="3"/>
  <c r="CE114" i="3"/>
  <c r="CE118" i="3"/>
  <c r="CE123" i="3"/>
  <c r="CE127" i="3"/>
  <c r="CE131" i="3"/>
  <c r="CE135" i="3"/>
  <c r="CE139" i="3"/>
  <c r="CE143" i="3"/>
  <c r="CE147" i="3"/>
  <c r="CE151" i="3"/>
  <c r="CE155" i="3"/>
  <c r="CE159" i="3"/>
  <c r="CE163" i="3"/>
  <c r="CE167" i="3"/>
  <c r="CE171" i="3"/>
  <c r="CE175" i="3"/>
  <c r="CE179" i="3"/>
  <c r="CE183" i="3"/>
  <c r="CE187" i="3"/>
  <c r="CE142" i="3"/>
  <c r="CE146" i="3"/>
  <c r="CE150" i="3"/>
  <c r="CE154" i="3"/>
  <c r="CE158" i="3"/>
  <c r="CE162" i="3"/>
  <c r="CE166" i="3"/>
  <c r="CE170" i="3"/>
  <c r="CE174" i="3"/>
  <c r="CE178" i="3"/>
  <c r="CE182" i="3"/>
  <c r="CE186" i="3"/>
  <c r="BV69" i="3" l="1"/>
  <c r="BU68" i="3"/>
  <c r="BU53" i="3"/>
  <c r="BU54" i="3"/>
  <c r="BV57" i="3"/>
  <c r="BV56" i="3"/>
  <c r="BV60" i="3" s="1"/>
  <c r="BU59" i="3" l="1"/>
  <c r="CG69" i="1" l="1"/>
  <c r="CF68" i="1"/>
  <c r="CF59" i="1"/>
  <c r="CG60" i="1"/>
  <c r="CG66" i="1"/>
  <c r="CG65" i="1"/>
  <c r="CG57" i="1"/>
  <c r="CG56" i="1"/>
  <c r="CF54" i="1"/>
  <c r="CF53" i="1"/>
  <c r="CQ90" i="1"/>
  <c r="CQ91" i="1"/>
  <c r="CQ92" i="1"/>
  <c r="CQ93" i="1"/>
  <c r="CQ94" i="1"/>
  <c r="CQ95" i="1"/>
  <c r="CQ96" i="1"/>
  <c r="CQ97" i="1"/>
  <c r="CQ98" i="1"/>
  <c r="CQ99" i="1"/>
  <c r="CQ100" i="1"/>
  <c r="CQ101" i="1"/>
  <c r="CQ102" i="1"/>
  <c r="CQ103" i="1"/>
  <c r="CQ104" i="1"/>
  <c r="CQ105" i="1"/>
  <c r="CQ106" i="1"/>
  <c r="CQ107" i="1"/>
  <c r="CQ108" i="1"/>
  <c r="CQ109" i="1"/>
  <c r="CQ110" i="1"/>
  <c r="CQ111" i="1"/>
  <c r="CQ112" i="1"/>
  <c r="CQ113" i="1"/>
  <c r="CQ114" i="1"/>
  <c r="CQ115" i="1"/>
  <c r="CQ116" i="1"/>
  <c r="CQ117" i="1"/>
  <c r="CQ118" i="1"/>
  <c r="CQ119" i="1"/>
  <c r="CQ120" i="1"/>
  <c r="CQ121" i="1"/>
  <c r="CQ122" i="1"/>
  <c r="CQ123" i="1"/>
  <c r="CQ124" i="1"/>
  <c r="CQ125" i="1"/>
  <c r="CQ126" i="1"/>
  <c r="CQ127" i="1"/>
  <c r="CQ128" i="1"/>
  <c r="CQ129" i="1"/>
  <c r="CQ130" i="1"/>
  <c r="CQ131" i="1"/>
  <c r="CQ132" i="1"/>
  <c r="CQ133" i="1"/>
  <c r="CQ134" i="1"/>
  <c r="CQ135" i="1"/>
  <c r="CQ136" i="1"/>
  <c r="CQ137" i="1"/>
  <c r="CQ138" i="1"/>
  <c r="CQ139" i="1"/>
  <c r="CQ140" i="1"/>
  <c r="CQ141" i="1"/>
  <c r="CQ142" i="1"/>
  <c r="CQ143" i="1"/>
  <c r="CQ144" i="1"/>
  <c r="CQ145" i="1"/>
  <c r="CQ146" i="1"/>
  <c r="CQ147" i="1"/>
  <c r="CQ148" i="1"/>
  <c r="CQ149" i="1"/>
  <c r="CQ150" i="1"/>
  <c r="CQ151" i="1"/>
  <c r="CQ152" i="1"/>
  <c r="CQ153" i="1"/>
  <c r="CQ154" i="1"/>
  <c r="CQ155" i="1"/>
  <c r="CQ156" i="1"/>
  <c r="CQ157" i="1"/>
  <c r="CQ158" i="1"/>
  <c r="CQ159" i="1"/>
  <c r="CQ160" i="1"/>
  <c r="CQ161" i="1"/>
  <c r="CQ162" i="1"/>
  <c r="CQ163" i="1"/>
  <c r="CQ164" i="1"/>
  <c r="CQ165" i="1"/>
  <c r="CQ166" i="1"/>
  <c r="CQ167" i="1"/>
  <c r="CQ168" i="1"/>
  <c r="CQ169" i="1"/>
  <c r="CQ170" i="1"/>
  <c r="CQ171" i="1"/>
  <c r="CQ172" i="1"/>
  <c r="CQ173" i="1"/>
  <c r="CQ174" i="1"/>
  <c r="CQ175" i="1"/>
  <c r="CQ176" i="1"/>
  <c r="CQ177" i="1"/>
  <c r="CQ178" i="1"/>
  <c r="CQ179" i="1"/>
  <c r="CQ180" i="1"/>
  <c r="CQ181" i="1"/>
  <c r="CQ182" i="1"/>
  <c r="CQ183" i="1"/>
  <c r="CQ184" i="1"/>
  <c r="CQ185" i="1"/>
  <c r="CQ186" i="1"/>
  <c r="CQ187" i="1"/>
  <c r="CQ188" i="1"/>
  <c r="CQ189" i="1"/>
  <c r="CQ89" i="1"/>
  <c r="CP90" i="1"/>
  <c r="CP91" i="1"/>
  <c r="CP92" i="1"/>
  <c r="CP93" i="1"/>
  <c r="CP94" i="1"/>
  <c r="CP95" i="1"/>
  <c r="CP96" i="1"/>
  <c r="CP97" i="1"/>
  <c r="CP98" i="1"/>
  <c r="CP99" i="1"/>
  <c r="CP100" i="1"/>
  <c r="CP101" i="1"/>
  <c r="CP102" i="1"/>
  <c r="CP103" i="1"/>
  <c r="CP104" i="1"/>
  <c r="CP105" i="1"/>
  <c r="CP106" i="1"/>
  <c r="CP107" i="1"/>
  <c r="CP108" i="1"/>
  <c r="CP109" i="1"/>
  <c r="CP110" i="1"/>
  <c r="CP111" i="1"/>
  <c r="CP112" i="1"/>
  <c r="CP113" i="1"/>
  <c r="CP114" i="1"/>
  <c r="CP115" i="1"/>
  <c r="CP116" i="1"/>
  <c r="CP117" i="1"/>
  <c r="CP118" i="1"/>
  <c r="CP119" i="1"/>
  <c r="CP120" i="1"/>
  <c r="CP121" i="1"/>
  <c r="CP122" i="1"/>
  <c r="CP123" i="1"/>
  <c r="CP124" i="1"/>
  <c r="CP125" i="1"/>
  <c r="CP126" i="1"/>
  <c r="CP127" i="1"/>
  <c r="CP128" i="1"/>
  <c r="CP129" i="1"/>
  <c r="CP130" i="1"/>
  <c r="CP131" i="1"/>
  <c r="CP132" i="1"/>
  <c r="CP133" i="1"/>
  <c r="CP134" i="1"/>
  <c r="CP135" i="1"/>
  <c r="CP136" i="1"/>
  <c r="CP137" i="1"/>
  <c r="CP138" i="1"/>
  <c r="CP139" i="1"/>
  <c r="CP140" i="1"/>
  <c r="CP141" i="1"/>
  <c r="CP142" i="1"/>
  <c r="CP143" i="1"/>
  <c r="CP144" i="1"/>
  <c r="CP145" i="1"/>
  <c r="CP146" i="1"/>
  <c r="CP147" i="1"/>
  <c r="CP148" i="1"/>
  <c r="CP149" i="1"/>
  <c r="CP150" i="1"/>
  <c r="CP151" i="1"/>
  <c r="CP152" i="1"/>
  <c r="CP153" i="1"/>
  <c r="CP154" i="1"/>
  <c r="CP155" i="1"/>
  <c r="CP156" i="1"/>
  <c r="CP157" i="1"/>
  <c r="CP158" i="1"/>
  <c r="CP159" i="1"/>
  <c r="CP160" i="1"/>
  <c r="CP161" i="1"/>
  <c r="CP162" i="1"/>
  <c r="CP163" i="1"/>
  <c r="CP164" i="1"/>
  <c r="CP165" i="1"/>
  <c r="CP166" i="1"/>
  <c r="CP167" i="1"/>
  <c r="CP168" i="1"/>
  <c r="CP169" i="1"/>
  <c r="CP170" i="1"/>
  <c r="CP171" i="1"/>
  <c r="CP172" i="1"/>
  <c r="CP173" i="1"/>
  <c r="CP174" i="1"/>
  <c r="CP175" i="1"/>
  <c r="CP176" i="1"/>
  <c r="CP177" i="1"/>
  <c r="CP178" i="1"/>
  <c r="CP179" i="1"/>
  <c r="CP180" i="1"/>
  <c r="CP181" i="1"/>
  <c r="CP182" i="1"/>
  <c r="CP183" i="1"/>
  <c r="CP184" i="1"/>
  <c r="CP185" i="1"/>
  <c r="CP186" i="1"/>
  <c r="CP187" i="1"/>
  <c r="CP188" i="1"/>
  <c r="CP189" i="1"/>
  <c r="CP89" i="1"/>
  <c r="BP62" i="1" l="1"/>
  <c r="CE59" i="1" l="1"/>
  <c r="CE58" i="1"/>
  <c r="CE57" i="1"/>
  <c r="CG78" i="1"/>
  <c r="CF69" i="1"/>
  <c r="CG68" i="1"/>
  <c r="CF60" i="1"/>
  <c r="CG59" i="1"/>
  <c r="CM90" i="1"/>
  <c r="CM94" i="1"/>
  <c r="CM95" i="1"/>
  <c r="CM96" i="1"/>
  <c r="CM97" i="1"/>
  <c r="CM98" i="1"/>
  <c r="CM99" i="1"/>
  <c r="CM100" i="1"/>
  <c r="CM101" i="1"/>
  <c r="CM102" i="1"/>
  <c r="CM103" i="1"/>
  <c r="CM104" i="1"/>
  <c r="CM105" i="1"/>
  <c r="CM106" i="1"/>
  <c r="CM107" i="1"/>
  <c r="CM108" i="1"/>
  <c r="CM109" i="1"/>
  <c r="CM110" i="1"/>
  <c r="CM111" i="1"/>
  <c r="CM112" i="1"/>
  <c r="CM113" i="1"/>
  <c r="CM114" i="1"/>
  <c r="CM115" i="1"/>
  <c r="CM116" i="1"/>
  <c r="CM117" i="1"/>
  <c r="CM118" i="1"/>
  <c r="CM119" i="1"/>
  <c r="CM120" i="1"/>
  <c r="CM121" i="1"/>
  <c r="CM122" i="1"/>
  <c r="CM123" i="1"/>
  <c r="CM124" i="1"/>
  <c r="CM125" i="1"/>
  <c r="CM126" i="1"/>
  <c r="CM127" i="1"/>
  <c r="CM128" i="1"/>
  <c r="CM129" i="1"/>
  <c r="CM130" i="1"/>
  <c r="CM131" i="1"/>
  <c r="CM132" i="1"/>
  <c r="CM133" i="1"/>
  <c r="CM134" i="1"/>
  <c r="CM135" i="1"/>
  <c r="CM136" i="1"/>
  <c r="CM137" i="1"/>
  <c r="CM138" i="1"/>
  <c r="CM139" i="1"/>
  <c r="CM140" i="1"/>
  <c r="CM141" i="1"/>
  <c r="CM142" i="1"/>
  <c r="CM143" i="1"/>
  <c r="CM144" i="1"/>
  <c r="CM145" i="1"/>
  <c r="CM146" i="1"/>
  <c r="CM147" i="1"/>
  <c r="CM148" i="1"/>
  <c r="CM149" i="1"/>
  <c r="CM150" i="1"/>
  <c r="CM151" i="1"/>
  <c r="CM152" i="1"/>
  <c r="CM153" i="1"/>
  <c r="CM154" i="1"/>
  <c r="CM155" i="1"/>
  <c r="CM156" i="1"/>
  <c r="CM157" i="1"/>
  <c r="CM158" i="1"/>
  <c r="CM159" i="1"/>
  <c r="CM160" i="1"/>
  <c r="CM161" i="1"/>
  <c r="CM162" i="1"/>
  <c r="CM163" i="1"/>
  <c r="CM164" i="1"/>
  <c r="CM165" i="1"/>
  <c r="CM166" i="1"/>
  <c r="CM167" i="1"/>
  <c r="CM168" i="1"/>
  <c r="CM169" i="1"/>
  <c r="CM170" i="1"/>
  <c r="CM171" i="1"/>
  <c r="CM172" i="1"/>
  <c r="CM173" i="1"/>
  <c r="CM174" i="1"/>
  <c r="CM175" i="1"/>
  <c r="CM176" i="1"/>
  <c r="CM177" i="1"/>
  <c r="CM178" i="1"/>
  <c r="CM179" i="1"/>
  <c r="CM180" i="1"/>
  <c r="CM181" i="1"/>
  <c r="CM182" i="1"/>
  <c r="CM183" i="1"/>
  <c r="CM184" i="1"/>
  <c r="CM185" i="1"/>
  <c r="CM186" i="1"/>
  <c r="CM187" i="1"/>
  <c r="CM188" i="1"/>
  <c r="CL94" i="1"/>
  <c r="CL95" i="1"/>
  <c r="CL96" i="1"/>
  <c r="CL97" i="1"/>
  <c r="CL98" i="1"/>
  <c r="CL99" i="1"/>
  <c r="CL100" i="1"/>
  <c r="CL101" i="1"/>
  <c r="CL102" i="1"/>
  <c r="CL103" i="1"/>
  <c r="CL104" i="1"/>
  <c r="CL105" i="1"/>
  <c r="CL106" i="1"/>
  <c r="CL107" i="1"/>
  <c r="CL108" i="1"/>
  <c r="CL109" i="1"/>
  <c r="CL110" i="1"/>
  <c r="CL111" i="1"/>
  <c r="CL112" i="1"/>
  <c r="CL113" i="1"/>
  <c r="CL114" i="1"/>
  <c r="CL115" i="1"/>
  <c r="CL116" i="1"/>
  <c r="CL117" i="1"/>
  <c r="CL118" i="1"/>
  <c r="CL119" i="1"/>
  <c r="CL120" i="1"/>
  <c r="CL121" i="1"/>
  <c r="CL122" i="1"/>
  <c r="CL123" i="1"/>
  <c r="CL124" i="1"/>
  <c r="CL125" i="1"/>
  <c r="CL126" i="1"/>
  <c r="CL127" i="1"/>
  <c r="CL128" i="1"/>
  <c r="CL129" i="1"/>
  <c r="CL130" i="1"/>
  <c r="CL131" i="1"/>
  <c r="CL132" i="1"/>
  <c r="CL133" i="1"/>
  <c r="CL134" i="1"/>
  <c r="CL135" i="1"/>
  <c r="CL136" i="1"/>
  <c r="CL137" i="1"/>
  <c r="CL138" i="1"/>
  <c r="CL139" i="1"/>
  <c r="CL140" i="1"/>
  <c r="CL141" i="1"/>
  <c r="CL142" i="1"/>
  <c r="CL143" i="1"/>
  <c r="CL144" i="1"/>
  <c r="CL145" i="1"/>
  <c r="CL146" i="1"/>
  <c r="CL147" i="1"/>
  <c r="CL148" i="1"/>
  <c r="CL149" i="1"/>
  <c r="CL150" i="1"/>
  <c r="CL151" i="1"/>
  <c r="CL152" i="1"/>
  <c r="CL153" i="1"/>
  <c r="CL155" i="1"/>
  <c r="CL157" i="1"/>
  <c r="CL159" i="1"/>
  <c r="CL161" i="1"/>
  <c r="CL163" i="1"/>
  <c r="CL165" i="1"/>
  <c r="CL167" i="1"/>
  <c r="CL169" i="1"/>
  <c r="CL171" i="1"/>
  <c r="CL173" i="1"/>
  <c r="CL175" i="1"/>
  <c r="CL177" i="1"/>
  <c r="CL179" i="1"/>
  <c r="CL181" i="1"/>
  <c r="CL183" i="1"/>
  <c r="CL185" i="1"/>
  <c r="CL187" i="1"/>
  <c r="CL89" i="1"/>
  <c r="CL189" i="1" l="1"/>
  <c r="CG89" i="1"/>
  <c r="CG90" i="1"/>
  <c r="CG91" i="1"/>
  <c r="CG92" i="1"/>
  <c r="CG93" i="1"/>
  <c r="CG94" i="1"/>
  <c r="CG95" i="1"/>
  <c r="CG96" i="1"/>
  <c r="CG97" i="1"/>
  <c r="CG98" i="1"/>
  <c r="CG99" i="1"/>
  <c r="CG100" i="1"/>
  <c r="CG101" i="1"/>
  <c r="CG102" i="1"/>
  <c r="CG103" i="1"/>
  <c r="CG104" i="1"/>
  <c r="CG105" i="1"/>
  <c r="CG106" i="1"/>
  <c r="CG107" i="1"/>
  <c r="CG108" i="1"/>
  <c r="CG109" i="1"/>
  <c r="CG110" i="1"/>
  <c r="CG111" i="1"/>
  <c r="CG112" i="1"/>
  <c r="CG113" i="1"/>
  <c r="CG114" i="1"/>
  <c r="CG115" i="1"/>
  <c r="CG116" i="1"/>
  <c r="CG117" i="1"/>
  <c r="CG118" i="1"/>
  <c r="CG119" i="1"/>
  <c r="CG120" i="1"/>
  <c r="CG121" i="1"/>
  <c r="CG122" i="1"/>
  <c r="CG123" i="1"/>
  <c r="CG124" i="1"/>
  <c r="CG125" i="1"/>
  <c r="CG126" i="1"/>
  <c r="CG127" i="1"/>
  <c r="CG128" i="1"/>
  <c r="CG129" i="1"/>
  <c r="CG130" i="1"/>
  <c r="CG131" i="1"/>
  <c r="CG132" i="1"/>
  <c r="CG133" i="1"/>
  <c r="CG134" i="1"/>
  <c r="CG135" i="1"/>
  <c r="CG136" i="1"/>
  <c r="CG137" i="1"/>
  <c r="CG138" i="1"/>
  <c r="CG139" i="1"/>
  <c r="CG140" i="1"/>
  <c r="CG141" i="1"/>
  <c r="CG142" i="1"/>
  <c r="CG143" i="1"/>
  <c r="CG144" i="1"/>
  <c r="CG145" i="1"/>
  <c r="CG146" i="1"/>
  <c r="CG147" i="1"/>
  <c r="CG148" i="1"/>
  <c r="CG149" i="1"/>
  <c r="CG150" i="1"/>
  <c r="CG151" i="1"/>
  <c r="CG152" i="1"/>
  <c r="CG153" i="1"/>
  <c r="CG154" i="1"/>
  <c r="CG155" i="1"/>
  <c r="CG156" i="1"/>
  <c r="CG157" i="1"/>
  <c r="CG158" i="1"/>
  <c r="CG159" i="1"/>
  <c r="CG160" i="1"/>
  <c r="CG161" i="1"/>
  <c r="CG162" i="1"/>
  <c r="CG163" i="1"/>
  <c r="CG164" i="1"/>
  <c r="CG165" i="1"/>
  <c r="CG166" i="1"/>
  <c r="CG167" i="1"/>
  <c r="CG168" i="1"/>
  <c r="CG169" i="1"/>
  <c r="CG170" i="1"/>
  <c r="CG171" i="1"/>
  <c r="CG172" i="1"/>
  <c r="CG173" i="1"/>
  <c r="CG174" i="1"/>
  <c r="CG175" i="1"/>
  <c r="CG176" i="1"/>
  <c r="CG177" i="1"/>
  <c r="CG178" i="1"/>
  <c r="CG179" i="1"/>
  <c r="CG180" i="1"/>
  <c r="CG181" i="1"/>
  <c r="CG182" i="1"/>
  <c r="CG183" i="1"/>
  <c r="CG184" i="1"/>
  <c r="CG185" i="1"/>
  <c r="CG186" i="1"/>
  <c r="CG187" i="1"/>
  <c r="CG188" i="1"/>
  <c r="AL70" i="1"/>
  <c r="BP70" i="1" s="1"/>
  <c r="AL71" i="1"/>
  <c r="BP71" i="1" s="1"/>
  <c r="CG80" i="1"/>
  <c r="CF80" i="1"/>
  <c r="CG79" i="1"/>
  <c r="CF78" i="1"/>
  <c r="CF77" i="1"/>
  <c r="CK93" i="1"/>
  <c r="CM93" i="1" s="1"/>
  <c r="CJ93" i="1"/>
  <c r="CL93" i="1" s="1"/>
  <c r="CK92" i="1"/>
  <c r="CM92" i="1" s="1"/>
  <c r="CK91" i="1"/>
  <c r="CM91" i="1" s="1"/>
  <c r="CJ92" i="1"/>
  <c r="CL92" i="1" s="1"/>
  <c r="CJ90" i="1"/>
  <c r="Q79" i="1"/>
  <c r="H79" i="1"/>
  <c r="P83" i="1"/>
  <c r="H78" i="1"/>
  <c r="S65" i="1"/>
  <c r="S66" i="1"/>
  <c r="S67" i="1"/>
  <c r="S68" i="1"/>
  <c r="S69" i="1"/>
  <c r="S70" i="1"/>
  <c r="S71" i="1"/>
  <c r="S64" i="1"/>
  <c r="S63" i="1"/>
  <c r="AL64" i="1"/>
  <c r="BP64" i="1" s="1"/>
  <c r="AL65" i="1"/>
  <c r="BP65" i="1" s="1"/>
  <c r="AL66" i="1"/>
  <c r="BP66" i="1" s="1"/>
  <c r="AL67" i="1"/>
  <c r="BP67" i="1" s="1"/>
  <c r="AL68" i="1"/>
  <c r="BP68" i="1" s="1"/>
  <c r="AL69" i="1"/>
  <c r="BP69" i="1" s="1"/>
  <c r="AL63" i="1"/>
  <c r="BP63" i="1" s="1"/>
  <c r="CJ76" i="1" l="1"/>
  <c r="CJ78" i="1"/>
  <c r="CJ80" i="1"/>
  <c r="CI78" i="1"/>
  <c r="CI80" i="1"/>
  <c r="CJ77" i="1"/>
  <c r="CJ79" i="1"/>
  <c r="CI77" i="1"/>
  <c r="CI79" i="1"/>
  <c r="CI76" i="1"/>
  <c r="CI185" i="1"/>
  <c r="CH185" i="1"/>
  <c r="CI181" i="1"/>
  <c r="CH181" i="1"/>
  <c r="CI177" i="1"/>
  <c r="CH177" i="1"/>
  <c r="CI173" i="1"/>
  <c r="CH173" i="1"/>
  <c r="CI169" i="1"/>
  <c r="CH169" i="1"/>
  <c r="CI165" i="1"/>
  <c r="CH165" i="1"/>
  <c r="CI161" i="1"/>
  <c r="CH161" i="1"/>
  <c r="CI157" i="1"/>
  <c r="CH157" i="1"/>
  <c r="CI153" i="1"/>
  <c r="CH153" i="1"/>
  <c r="CI149" i="1"/>
  <c r="CH149" i="1"/>
  <c r="CI145" i="1"/>
  <c r="CH145" i="1"/>
  <c r="CI141" i="1"/>
  <c r="CH141" i="1"/>
  <c r="CI137" i="1"/>
  <c r="CH137" i="1"/>
  <c r="CI133" i="1"/>
  <c r="CH133" i="1"/>
  <c r="CI129" i="1"/>
  <c r="CH129" i="1"/>
  <c r="CI125" i="1"/>
  <c r="CH125" i="1"/>
  <c r="CI121" i="1"/>
  <c r="CH121" i="1"/>
  <c r="CI117" i="1"/>
  <c r="CH117" i="1"/>
  <c r="CI113" i="1"/>
  <c r="CH113" i="1"/>
  <c r="CI109" i="1"/>
  <c r="CH109" i="1"/>
  <c r="CI105" i="1"/>
  <c r="CH105" i="1"/>
  <c r="CI101" i="1"/>
  <c r="CH101" i="1"/>
  <c r="CI97" i="1"/>
  <c r="CH97" i="1"/>
  <c r="CI93" i="1"/>
  <c r="CH93" i="1"/>
  <c r="CH89" i="1"/>
  <c r="CI89" i="1"/>
  <c r="CM89" i="1" s="1"/>
  <c r="CI186" i="1"/>
  <c r="CH186" i="1"/>
  <c r="CL186" i="1" s="1"/>
  <c r="CI182" i="1"/>
  <c r="CH182" i="1"/>
  <c r="CL182" i="1" s="1"/>
  <c r="CI178" i="1"/>
  <c r="CH178" i="1"/>
  <c r="CL178" i="1" s="1"/>
  <c r="CI174" i="1"/>
  <c r="CH174" i="1"/>
  <c r="CL174" i="1" s="1"/>
  <c r="CI170" i="1"/>
  <c r="CH170" i="1"/>
  <c r="CL170" i="1" s="1"/>
  <c r="CI166" i="1"/>
  <c r="CH166" i="1"/>
  <c r="CL166" i="1" s="1"/>
  <c r="CI162" i="1"/>
  <c r="CH162" i="1"/>
  <c r="CL162" i="1" s="1"/>
  <c r="CI158" i="1"/>
  <c r="CH158" i="1"/>
  <c r="CL158" i="1" s="1"/>
  <c r="CI154" i="1"/>
  <c r="CH154" i="1"/>
  <c r="CL154" i="1" s="1"/>
  <c r="CI150" i="1"/>
  <c r="CH150" i="1"/>
  <c r="CI146" i="1"/>
  <c r="CH146" i="1"/>
  <c r="CI142" i="1"/>
  <c r="CH142" i="1"/>
  <c r="CI138" i="1"/>
  <c r="CH138" i="1"/>
  <c r="CI134" i="1"/>
  <c r="CH134" i="1"/>
  <c r="CI130" i="1"/>
  <c r="CH130" i="1"/>
  <c r="CI126" i="1"/>
  <c r="CH126" i="1"/>
  <c r="CI122" i="1"/>
  <c r="CH122" i="1"/>
  <c r="CI118" i="1"/>
  <c r="CH118" i="1"/>
  <c r="CI114" i="1"/>
  <c r="CH114" i="1"/>
  <c r="CI110" i="1"/>
  <c r="CH110" i="1"/>
  <c r="CI106" i="1"/>
  <c r="CH106" i="1"/>
  <c r="CI102" i="1"/>
  <c r="CH102" i="1"/>
  <c r="CI98" i="1"/>
  <c r="CH98" i="1"/>
  <c r="CI94" i="1"/>
  <c r="CH94" i="1"/>
  <c r="CI90" i="1"/>
  <c r="CH90" i="1"/>
  <c r="CI187" i="1"/>
  <c r="CH187" i="1"/>
  <c r="CI183" i="1"/>
  <c r="CH183" i="1"/>
  <c r="CI179" i="1"/>
  <c r="CH179" i="1"/>
  <c r="CI175" i="1"/>
  <c r="CH175" i="1"/>
  <c r="CI171" i="1"/>
  <c r="CH171" i="1"/>
  <c r="CI167" i="1"/>
  <c r="CH167" i="1"/>
  <c r="CI163" i="1"/>
  <c r="CH163" i="1"/>
  <c r="CI159" i="1"/>
  <c r="CH159" i="1"/>
  <c r="CI155" i="1"/>
  <c r="CH155" i="1"/>
  <c r="CI151" i="1"/>
  <c r="CH151" i="1"/>
  <c r="CI147" i="1"/>
  <c r="CH147" i="1"/>
  <c r="CI143" i="1"/>
  <c r="CH143" i="1"/>
  <c r="CI139" i="1"/>
  <c r="CH139" i="1"/>
  <c r="CI135" i="1"/>
  <c r="CH135" i="1"/>
  <c r="CI131" i="1"/>
  <c r="CH131" i="1"/>
  <c r="CI127" i="1"/>
  <c r="CH127" i="1"/>
  <c r="CI123" i="1"/>
  <c r="CH123" i="1"/>
  <c r="CI119" i="1"/>
  <c r="CH119" i="1"/>
  <c r="CI115" i="1"/>
  <c r="CH115" i="1"/>
  <c r="CI111" i="1"/>
  <c r="CH111" i="1"/>
  <c r="CI107" i="1"/>
  <c r="CH107" i="1"/>
  <c r="CI103" i="1"/>
  <c r="CH103" i="1"/>
  <c r="CI99" i="1"/>
  <c r="CH99" i="1"/>
  <c r="CI95" i="1"/>
  <c r="CH95" i="1"/>
  <c r="CI91" i="1"/>
  <c r="CH91" i="1"/>
  <c r="CI188" i="1"/>
  <c r="CH188" i="1"/>
  <c r="CL188" i="1" s="1"/>
  <c r="CI184" i="1"/>
  <c r="CH184" i="1"/>
  <c r="CL184" i="1" s="1"/>
  <c r="CI180" i="1"/>
  <c r="CH180" i="1"/>
  <c r="CL180" i="1" s="1"/>
  <c r="CI176" i="1"/>
  <c r="CH176" i="1"/>
  <c r="CL176" i="1" s="1"/>
  <c r="CI172" i="1"/>
  <c r="CH172" i="1"/>
  <c r="CL172" i="1" s="1"/>
  <c r="CI168" i="1"/>
  <c r="CH168" i="1"/>
  <c r="CL168" i="1" s="1"/>
  <c r="CI164" i="1"/>
  <c r="CH164" i="1"/>
  <c r="CL164" i="1" s="1"/>
  <c r="CI160" i="1"/>
  <c r="CH160" i="1"/>
  <c r="CL160" i="1" s="1"/>
  <c r="CI156" i="1"/>
  <c r="CH156" i="1"/>
  <c r="CL156" i="1" s="1"/>
  <c r="CI152" i="1"/>
  <c r="CH152" i="1"/>
  <c r="CI148" i="1"/>
  <c r="CH148" i="1"/>
  <c r="CI144" i="1"/>
  <c r="CH144" i="1"/>
  <c r="CI140" i="1"/>
  <c r="CH140" i="1"/>
  <c r="CI136" i="1"/>
  <c r="CH136" i="1"/>
  <c r="CI132" i="1"/>
  <c r="CH132" i="1"/>
  <c r="CI128" i="1"/>
  <c r="CH128" i="1"/>
  <c r="CI124" i="1"/>
  <c r="CH124" i="1"/>
  <c r="CI120" i="1"/>
  <c r="CH120" i="1"/>
  <c r="CI116" i="1"/>
  <c r="CH116" i="1"/>
  <c r="CI112" i="1"/>
  <c r="CH112" i="1"/>
  <c r="CI108" i="1"/>
  <c r="CH108" i="1"/>
  <c r="CI104" i="1"/>
  <c r="CH104" i="1"/>
  <c r="CI100" i="1"/>
  <c r="CH100" i="1"/>
  <c r="CI96" i="1"/>
  <c r="CH96" i="1"/>
  <c r="CI92" i="1"/>
  <c r="CH92" i="1"/>
  <c r="CJ91" i="1"/>
  <c r="CL91" i="1" s="1"/>
  <c r="CL90" i="1"/>
  <c r="BQ22" i="1"/>
  <c r="BP20" i="1"/>
  <c r="P68" i="1"/>
  <c r="CM189" i="1" l="1"/>
  <c r="CO91" i="1"/>
  <c r="CO95" i="1"/>
  <c r="CO99" i="1"/>
  <c r="CO103" i="1"/>
  <c r="CO107" i="1"/>
  <c r="CO111" i="1"/>
  <c r="CO115" i="1"/>
  <c r="CO119" i="1"/>
  <c r="CO123" i="1"/>
  <c r="CO127" i="1"/>
  <c r="CO131" i="1"/>
  <c r="CO135" i="1"/>
  <c r="CO139" i="1"/>
  <c r="CO143" i="1"/>
  <c r="CO147" i="1"/>
  <c r="CO151" i="1"/>
  <c r="CO155" i="1"/>
  <c r="CO159" i="1"/>
  <c r="CO163" i="1"/>
  <c r="CO167" i="1"/>
  <c r="CO171" i="1"/>
  <c r="CO175" i="1"/>
  <c r="CO179" i="1"/>
  <c r="CO183" i="1"/>
  <c r="CO187" i="1"/>
  <c r="CN91" i="1"/>
  <c r="CO90" i="1"/>
  <c r="CO94" i="1"/>
  <c r="CO98" i="1"/>
  <c r="CO102" i="1"/>
  <c r="CO106" i="1"/>
  <c r="CO110" i="1"/>
  <c r="CO114" i="1"/>
  <c r="CO118" i="1"/>
  <c r="CO122" i="1"/>
  <c r="CO126" i="1"/>
  <c r="CO130" i="1"/>
  <c r="CO134" i="1"/>
  <c r="CO138" i="1"/>
  <c r="CO142" i="1"/>
  <c r="CO146" i="1"/>
  <c r="CO150" i="1"/>
  <c r="CO154" i="1"/>
  <c r="CO158" i="1"/>
  <c r="CO162" i="1"/>
  <c r="CO166" i="1"/>
  <c r="CO170" i="1"/>
  <c r="CO174" i="1"/>
  <c r="CO178" i="1"/>
  <c r="CO182" i="1"/>
  <c r="CO186" i="1"/>
  <c r="CN90" i="1"/>
  <c r="CN94" i="1"/>
  <c r="CN98" i="1"/>
  <c r="CN102" i="1"/>
  <c r="CN106" i="1"/>
  <c r="CN110" i="1"/>
  <c r="CN114" i="1"/>
  <c r="CN118" i="1"/>
  <c r="CN122" i="1"/>
  <c r="CN126" i="1"/>
  <c r="CN130" i="1"/>
  <c r="CN134" i="1"/>
  <c r="CN138" i="1"/>
  <c r="CN142" i="1"/>
  <c r="CN146" i="1"/>
  <c r="CN150" i="1"/>
  <c r="CN154" i="1"/>
  <c r="CN158" i="1"/>
  <c r="CN99" i="1"/>
  <c r="CN107" i="1"/>
  <c r="CN115" i="1"/>
  <c r="CN123" i="1"/>
  <c r="CN131" i="1"/>
  <c r="CN139" i="1"/>
  <c r="CN147" i="1"/>
  <c r="CN155" i="1"/>
  <c r="CN161" i="1"/>
  <c r="CN165" i="1"/>
  <c r="CN169" i="1"/>
  <c r="CN173" i="1"/>
  <c r="CN177" i="1"/>
  <c r="CN181" i="1"/>
  <c r="CN185" i="1"/>
  <c r="CN189" i="1"/>
  <c r="CO89" i="1"/>
  <c r="CO93" i="1"/>
  <c r="CO97" i="1"/>
  <c r="CO101" i="1"/>
  <c r="CO105" i="1"/>
  <c r="CO109" i="1"/>
  <c r="CO113" i="1"/>
  <c r="CO117" i="1"/>
  <c r="CO121" i="1"/>
  <c r="CO125" i="1"/>
  <c r="CO129" i="1"/>
  <c r="CO133" i="1"/>
  <c r="CO137" i="1"/>
  <c r="CO141" i="1"/>
  <c r="CO145" i="1"/>
  <c r="CO149" i="1"/>
  <c r="CO153" i="1"/>
  <c r="CO157" i="1"/>
  <c r="CO161" i="1"/>
  <c r="CO165" i="1"/>
  <c r="CO169" i="1"/>
  <c r="CO173" i="1"/>
  <c r="CO177" i="1"/>
  <c r="CO181" i="1"/>
  <c r="CO185" i="1"/>
  <c r="CO189" i="1"/>
  <c r="CN93" i="1"/>
  <c r="CO92" i="1"/>
  <c r="CO96" i="1"/>
  <c r="CO100" i="1"/>
  <c r="CO104" i="1"/>
  <c r="CO108" i="1"/>
  <c r="CO112" i="1"/>
  <c r="CO116" i="1"/>
  <c r="CO120" i="1"/>
  <c r="CO124" i="1"/>
  <c r="CO128" i="1"/>
  <c r="CO132" i="1"/>
  <c r="CO136" i="1"/>
  <c r="CO140" i="1"/>
  <c r="CO144" i="1"/>
  <c r="CO148" i="1"/>
  <c r="CO152" i="1"/>
  <c r="CO156" i="1"/>
  <c r="CO160" i="1"/>
  <c r="CO164" i="1"/>
  <c r="CO168" i="1"/>
  <c r="CO172" i="1"/>
  <c r="CO176" i="1"/>
  <c r="CO180" i="1"/>
  <c r="CO184" i="1"/>
  <c r="CO188" i="1"/>
  <c r="CN92" i="1"/>
  <c r="CN96" i="1"/>
  <c r="CN100" i="1"/>
  <c r="CN104" i="1"/>
  <c r="CN108" i="1"/>
  <c r="CN112" i="1"/>
  <c r="CN116" i="1"/>
  <c r="CN120" i="1"/>
  <c r="CN124" i="1"/>
  <c r="CN128" i="1"/>
  <c r="CN132" i="1"/>
  <c r="CN136" i="1"/>
  <c r="CN140" i="1"/>
  <c r="CN144" i="1"/>
  <c r="CN148" i="1"/>
  <c r="CN152" i="1"/>
  <c r="CN156" i="1"/>
  <c r="CN95" i="1"/>
  <c r="CN103" i="1"/>
  <c r="CN111" i="1"/>
  <c r="CN119" i="1"/>
  <c r="CN127" i="1"/>
  <c r="CN135" i="1"/>
  <c r="CN143" i="1"/>
  <c r="CN151" i="1"/>
  <c r="CN159" i="1"/>
  <c r="CN163" i="1"/>
  <c r="CN167" i="1"/>
  <c r="CN171" i="1"/>
  <c r="CN175" i="1"/>
  <c r="CN179" i="1"/>
  <c r="CN183" i="1"/>
  <c r="CN187" i="1"/>
  <c r="CN97" i="1"/>
  <c r="CN105" i="1"/>
  <c r="CN109" i="1"/>
  <c r="CN117" i="1"/>
  <c r="CN125" i="1"/>
  <c r="CN133" i="1"/>
  <c r="CN141" i="1"/>
  <c r="CN149" i="1"/>
  <c r="CN157" i="1"/>
  <c r="CN162" i="1"/>
  <c r="CN166" i="1"/>
  <c r="CN170" i="1"/>
  <c r="CN174" i="1"/>
  <c r="CN178" i="1"/>
  <c r="CN182" i="1"/>
  <c r="CN186" i="1"/>
  <c r="CN89" i="1"/>
  <c r="CN101" i="1"/>
  <c r="CN113" i="1"/>
  <c r="CN121" i="1"/>
  <c r="CN129" i="1"/>
  <c r="CN137" i="1"/>
  <c r="CN145" i="1"/>
  <c r="CN153" i="1"/>
  <c r="CN160" i="1"/>
  <c r="CN164" i="1"/>
  <c r="CN168" i="1"/>
  <c r="CN172" i="1"/>
  <c r="CN176" i="1"/>
  <c r="CN180" i="1"/>
  <c r="CN184" i="1"/>
  <c r="CN188" i="1"/>
  <c r="CK78" i="1"/>
  <c r="CK80" i="1"/>
  <c r="CK77" i="1"/>
  <c r="CK79" i="1"/>
  <c r="CK76" i="1"/>
  <c r="CL77" i="1"/>
  <c r="CL79" i="1"/>
  <c r="CL76" i="1"/>
  <c r="CL78" i="1"/>
  <c r="CL80" i="1"/>
  <c r="W68" i="1"/>
  <c r="BO68" i="1" s="1"/>
  <c r="M54" i="1"/>
  <c r="M53" i="1"/>
  <c r="P67" i="1"/>
  <c r="P64" i="1"/>
  <c r="P65" i="1"/>
  <c r="P70" i="1"/>
  <c r="P66" i="1"/>
  <c r="P69" i="1"/>
  <c r="P71" i="1"/>
  <c r="P63" i="1"/>
  <c r="CF63" i="1" l="1"/>
  <c r="CF62" i="1"/>
  <c r="W71" i="1"/>
  <c r="BO71" i="1" s="1"/>
  <c r="W66" i="1"/>
  <c r="BO66" i="1" s="1"/>
  <c r="W69" i="1"/>
  <c r="BO69" i="1" s="1"/>
  <c r="W63" i="1"/>
  <c r="BO63" i="1" s="1"/>
  <c r="W67" i="1"/>
  <c r="BO67" i="1" s="1"/>
  <c r="W64" i="1"/>
  <c r="BO64" i="1" s="1"/>
  <c r="W65" i="1"/>
  <c r="BO65" i="1" s="1"/>
  <c r="W70" i="1"/>
  <c r="BO70" i="1" s="1"/>
  <c r="AF58" i="1" l="1"/>
  <c r="P82" i="1"/>
  <c r="BP87" i="1" s="1"/>
  <c r="BO88" i="1" s="1"/>
  <c r="AF83" i="1" l="1"/>
  <c r="BP88" i="1"/>
  <c r="Q85" i="1"/>
  <c r="AF85" i="1" s="1"/>
</calcChain>
</file>

<file path=xl/sharedStrings.xml><?xml version="1.0" encoding="utf-8"?>
<sst xmlns="http://schemas.openxmlformats.org/spreadsheetml/2006/main" count="212" uniqueCount="96">
  <si>
    <t>%</t>
  </si>
  <si>
    <t>m</t>
  </si>
  <si>
    <t>l/s</t>
  </si>
  <si>
    <t>Your Logo / Company Details Here</t>
  </si>
  <si>
    <t>Project:</t>
  </si>
  <si>
    <t>By:</t>
  </si>
  <si>
    <t>Calculation:</t>
  </si>
  <si>
    <t>Approved:</t>
  </si>
  <si>
    <t>Sheet Number:</t>
  </si>
  <si>
    <t>Date:</t>
  </si>
  <si>
    <t/>
  </si>
  <si>
    <t>Catchment Details</t>
  </si>
  <si>
    <t>Catchment Area</t>
  </si>
  <si>
    <t>m²</t>
  </si>
  <si>
    <t>Runoff Coefficient</t>
  </si>
  <si>
    <t>Location Code</t>
  </si>
  <si>
    <t>Return Period</t>
  </si>
  <si>
    <t>Climate Change Factor</t>
  </si>
  <si>
    <t>years</t>
  </si>
  <si>
    <t>Number of Tanks</t>
  </si>
  <si>
    <t>Length</t>
  </si>
  <si>
    <t>Void Percentage</t>
  </si>
  <si>
    <t>A</t>
  </si>
  <si>
    <t>abc</t>
  </si>
  <si>
    <t>B</t>
  </si>
  <si>
    <t>def</t>
  </si>
  <si>
    <t>C</t>
  </si>
  <si>
    <t>ghi</t>
  </si>
  <si>
    <t>D</t>
  </si>
  <si>
    <t>jkl</t>
  </si>
  <si>
    <t>E</t>
  </si>
  <si>
    <t>mno</t>
  </si>
  <si>
    <t>F</t>
  </si>
  <si>
    <t>pqr</t>
  </si>
  <si>
    <t>G</t>
  </si>
  <si>
    <t>stu</t>
  </si>
  <si>
    <t>H</t>
  </si>
  <si>
    <t>vw</t>
  </si>
  <si>
    <t>Rainfall</t>
  </si>
  <si>
    <t>Storm duration</t>
  </si>
  <si>
    <t>M5-60</t>
  </si>
  <si>
    <t>r Ratio</t>
  </si>
  <si>
    <t>Tank Shape</t>
  </si>
  <si>
    <t>Rectangular</t>
  </si>
  <si>
    <t>Cylindrical</t>
  </si>
  <si>
    <t>UK Rainfall Map</t>
  </si>
  <si>
    <t>Attenuation Tank Design</t>
  </si>
  <si>
    <t>Results Table</t>
  </si>
  <si>
    <t>Storm Duration (Mins)</t>
  </si>
  <si>
    <t>Inflow (l)</t>
  </si>
  <si>
    <t>Outflow (l)</t>
  </si>
  <si>
    <t>Storage Required (m³)</t>
  </si>
  <si>
    <t>Attenuation Tank Outflow</t>
  </si>
  <si>
    <t>Time for Emptying 50%</t>
  </si>
  <si>
    <t>Storage Area Required</t>
  </si>
  <si>
    <t>Storage Area Provided</t>
  </si>
  <si>
    <t>m³</t>
  </si>
  <si>
    <t>x</t>
  </si>
  <si>
    <t>y</t>
  </si>
  <si>
    <t>rec 1</t>
  </si>
  <si>
    <t>rec2</t>
  </si>
  <si>
    <t>hours</t>
  </si>
  <si>
    <t>cyl</t>
  </si>
  <si>
    <t>masterx</t>
  </si>
  <si>
    <t>mastery</t>
  </si>
  <si>
    <t>dims</t>
  </si>
  <si>
    <t>Tank Cross Section</t>
  </si>
  <si>
    <t>Tank Plan</t>
  </si>
  <si>
    <t>master</t>
  </si>
  <si>
    <t>master2</t>
  </si>
  <si>
    <t>master3</t>
  </si>
  <si>
    <t>Design Storm Intensity</t>
  </si>
  <si>
    <t>mm/hr</t>
  </si>
  <si>
    <t>Design Storm Duration</t>
  </si>
  <si>
    <t>mins</t>
  </si>
  <si>
    <t>Results</t>
  </si>
  <si>
    <t>Storage Volume Required</t>
  </si>
  <si>
    <t>Registered User:</t>
  </si>
  <si>
    <t>Free Trial Version - Not For Commercial Use</t>
  </si>
  <si>
    <t>© 2017 CivilWeb</t>
  </si>
  <si>
    <t>Cover Sheet</t>
  </si>
  <si>
    <t>Although all care and attention has been taken to ensure that this program is accurate, CivilWeb gives no guarentee that it is error free. In no event will Civil Web accept any responsibility for any errors or omissions from the program or from the user of the program, or for any special, incedental or consequential damages whatsoever arising from use of this program.</t>
  </si>
  <si>
    <t>This program should only be used by a suitably qualified Civil or Structural Engineer, and suitable efforts should be taken to verify the results.</t>
  </si>
  <si>
    <t>Reverse-engineering or decompiling of this program is not allowed.</t>
  </si>
  <si>
    <t>This program is registered to a single user, and should not be used by any other.</t>
  </si>
  <si>
    <t>Registered User;</t>
  </si>
  <si>
    <t>By using this program you confirm your understanding and agreement with the above terms and conditions.</t>
  </si>
  <si>
    <t>This program remains the property of CivilWeb.</t>
  </si>
  <si>
    <t>www.civilweb-spreadsheets.com</t>
  </si>
  <si>
    <t>Revision Schedule</t>
  </si>
  <si>
    <t>Rev</t>
  </si>
  <si>
    <t>Changes</t>
  </si>
  <si>
    <t>Date</t>
  </si>
  <si>
    <t>Original</t>
  </si>
  <si>
    <t>Attenuation System Design</t>
  </si>
  <si>
    <t>Free Trial Version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</si>
</sst>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1"/>
      <color theme="1"/>
      <name val="Arial "/>
    </font>
    <font>
      <sz val="10"/>
      <color theme="1"/>
      <name val="Arial "/>
    </font>
    <font>
      <b/>
      <sz val="10"/>
      <color theme="1"/>
      <name val="Arial "/>
    </font>
    <font>
      <b/>
      <sz val="11"/>
      <color theme="1"/>
      <name val="Arial "/>
    </font>
    <font>
      <b/>
      <u/>
      <sz val="10"/>
      <color theme="1"/>
      <name val="Arial "/>
    </font>
    <font>
      <sz val="11"/>
      <color rgb="FFFF0000"/>
      <name val="Calibri"/>
      <family val="2"/>
      <scheme val="minor"/>
    </font>
    <font>
      <sz val="10"/>
      <color rgb="FFFF0000"/>
      <name val="Arial "/>
    </font>
    <font>
      <sz val="10"/>
      <color theme="1"/>
      <name val="Arial"/>
      <family val="2"/>
    </font>
    <font>
      <sz val="10"/>
      <color theme="1"/>
      <name val="Calibri"/>
      <family val="2"/>
      <scheme val="minor"/>
    </font>
    <font>
      <b/>
      <u/>
      <sz val="11"/>
      <color theme="1"/>
      <name val="Calibri"/>
      <family val="2"/>
      <scheme val="minor"/>
    </font>
    <font>
      <sz val="11"/>
      <color theme="1"/>
      <name val="AngsanaUPC"/>
      <family val="1"/>
    </font>
    <font>
      <u/>
      <sz val="11"/>
      <color theme="10"/>
      <name val="Calibri"/>
      <family val="2"/>
      <scheme val="minor"/>
    </font>
    <font>
      <b/>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69D8FF"/>
        <bgColor indexed="64"/>
      </patternFill>
    </fill>
  </fills>
  <borders count="92">
    <border>
      <left/>
      <right/>
      <top/>
      <bottom/>
      <diagonal/>
    </border>
    <border>
      <left style="medium">
        <color indexed="64"/>
      </left>
      <right/>
      <top style="medium">
        <color indexed="64"/>
      </top>
      <bottom/>
      <diagonal/>
    </border>
    <border>
      <left/>
      <right/>
      <top style="medium">
        <color indexed="64"/>
      </top>
      <bottom/>
      <diagonal/>
    </border>
    <border>
      <left/>
      <right style="thin">
        <color theme="1"/>
      </right>
      <top style="medium">
        <color indexed="64"/>
      </top>
      <bottom/>
      <diagonal/>
    </border>
    <border>
      <left/>
      <right/>
      <top style="medium">
        <color indexed="64"/>
      </top>
      <bottom style="hair">
        <color rgb="FF00B0F0"/>
      </bottom>
      <diagonal/>
    </border>
    <border>
      <left style="hair">
        <color rgb="FF00B0F0"/>
      </left>
      <right/>
      <top style="medium">
        <color indexed="64"/>
      </top>
      <bottom style="hair">
        <color rgb="FF00B0F0"/>
      </bottom>
      <diagonal/>
    </border>
    <border>
      <left/>
      <right style="thin">
        <color theme="1"/>
      </right>
      <top style="medium">
        <color indexed="64"/>
      </top>
      <bottom style="hair">
        <color rgb="FF00B0F0"/>
      </bottom>
      <diagonal/>
    </border>
    <border>
      <left style="thin">
        <color theme="1"/>
      </left>
      <right/>
      <top style="medium">
        <color indexed="64"/>
      </top>
      <bottom style="hair">
        <color rgb="FF00B0F0"/>
      </bottom>
      <diagonal/>
    </border>
    <border>
      <left/>
      <right style="medium">
        <color indexed="64"/>
      </right>
      <top style="medium">
        <color indexed="64"/>
      </top>
      <bottom style="hair">
        <color rgb="FF00B0F0"/>
      </bottom>
      <diagonal/>
    </border>
    <border>
      <left style="medium">
        <color indexed="64"/>
      </left>
      <right/>
      <top/>
      <bottom/>
      <diagonal/>
    </border>
    <border>
      <left/>
      <right style="thin">
        <color theme="1"/>
      </right>
      <top/>
      <bottom/>
      <diagonal/>
    </border>
    <border>
      <left style="thin">
        <color theme="1"/>
      </left>
      <right/>
      <top style="hair">
        <color rgb="FF00B0F0"/>
      </top>
      <bottom style="hair">
        <color rgb="FF00B0F0"/>
      </bottom>
      <diagonal/>
    </border>
    <border>
      <left/>
      <right/>
      <top style="hair">
        <color rgb="FF00B0F0"/>
      </top>
      <bottom style="hair">
        <color rgb="FF00B0F0"/>
      </bottom>
      <diagonal/>
    </border>
    <border>
      <left/>
      <right style="hair">
        <color rgb="FF00B0F0"/>
      </right>
      <top style="hair">
        <color rgb="FF00B0F0"/>
      </top>
      <bottom style="hair">
        <color rgb="FF00B0F0"/>
      </bottom>
      <diagonal/>
    </border>
    <border>
      <left style="hair">
        <color rgb="FF00B0F0"/>
      </left>
      <right/>
      <top style="hair">
        <color rgb="FF00B0F0"/>
      </top>
      <bottom style="hair">
        <color rgb="FF00B0F0"/>
      </bottom>
      <diagonal/>
    </border>
    <border>
      <left/>
      <right style="thin">
        <color theme="1"/>
      </right>
      <top style="hair">
        <color rgb="FF00B0F0"/>
      </top>
      <bottom style="hair">
        <color rgb="FF00B0F0"/>
      </bottom>
      <diagonal/>
    </border>
    <border>
      <left/>
      <right style="medium">
        <color indexed="64"/>
      </right>
      <top style="hair">
        <color rgb="FF00B0F0"/>
      </top>
      <bottom style="hair">
        <color rgb="FF00B0F0"/>
      </bottom>
      <diagonal/>
    </border>
    <border>
      <left style="medium">
        <color indexed="64"/>
      </left>
      <right/>
      <top/>
      <bottom style="medium">
        <color indexed="64"/>
      </bottom>
      <diagonal/>
    </border>
    <border>
      <left/>
      <right/>
      <top/>
      <bottom style="medium">
        <color indexed="64"/>
      </bottom>
      <diagonal/>
    </border>
    <border>
      <left/>
      <right style="thin">
        <color theme="1"/>
      </right>
      <top/>
      <bottom style="medium">
        <color indexed="64"/>
      </bottom>
      <diagonal/>
    </border>
    <border>
      <left/>
      <right/>
      <top style="hair">
        <color rgb="FF00B0F0"/>
      </top>
      <bottom style="medium">
        <color indexed="64"/>
      </bottom>
      <diagonal/>
    </border>
    <border>
      <left/>
      <right style="hair">
        <color rgb="FF00B0F0"/>
      </right>
      <top style="hair">
        <color rgb="FF00B0F0"/>
      </top>
      <bottom style="medium">
        <color indexed="64"/>
      </bottom>
      <diagonal/>
    </border>
    <border>
      <left style="hair">
        <color rgb="FF00B0F0"/>
      </left>
      <right/>
      <top style="hair">
        <color rgb="FF00B0F0"/>
      </top>
      <bottom style="medium">
        <color indexed="64"/>
      </bottom>
      <diagonal/>
    </border>
    <border>
      <left/>
      <right style="thin">
        <color theme="1"/>
      </right>
      <top style="hair">
        <color rgb="FF00B0F0"/>
      </top>
      <bottom style="medium">
        <color indexed="64"/>
      </bottom>
      <diagonal/>
    </border>
    <border>
      <left style="thin">
        <color theme="1"/>
      </left>
      <right/>
      <top style="hair">
        <color rgb="FF00B0F0"/>
      </top>
      <bottom style="medium">
        <color indexed="64"/>
      </bottom>
      <diagonal/>
    </border>
    <border>
      <left/>
      <right style="medium">
        <color indexed="64"/>
      </right>
      <top style="hair">
        <color rgb="FF00B0F0"/>
      </top>
      <bottom style="medium">
        <color indexed="64"/>
      </bottom>
      <diagonal/>
    </border>
    <border>
      <left style="medium">
        <color indexed="64"/>
      </left>
      <right style="hair">
        <color rgb="FF00B0F0"/>
      </right>
      <top/>
      <bottom style="hair">
        <color rgb="FF00B0F0"/>
      </bottom>
      <diagonal/>
    </border>
    <border>
      <left style="hair">
        <color rgb="FF00B0F0"/>
      </left>
      <right style="hair">
        <color rgb="FF00B0F0"/>
      </right>
      <top/>
      <bottom style="hair">
        <color rgb="FF00B0F0"/>
      </bottom>
      <diagonal/>
    </border>
    <border>
      <left style="hair">
        <color rgb="FF00B0F0"/>
      </left>
      <right style="thin">
        <color theme="1"/>
      </right>
      <top/>
      <bottom style="hair">
        <color rgb="FF00B0F0"/>
      </bottom>
      <diagonal/>
    </border>
    <border>
      <left/>
      <right style="hair">
        <color rgb="FF00B0F0"/>
      </right>
      <top/>
      <bottom style="hair">
        <color rgb="FF00B0F0"/>
      </bottom>
      <diagonal/>
    </border>
    <border>
      <left style="hair">
        <color rgb="FF00B0F0"/>
      </left>
      <right/>
      <top/>
      <bottom style="hair">
        <color rgb="FF00B0F0"/>
      </bottom>
      <diagonal/>
    </border>
    <border>
      <left style="thin">
        <color theme="1"/>
      </left>
      <right style="hair">
        <color rgb="FF00B0F0"/>
      </right>
      <top/>
      <bottom style="hair">
        <color rgb="FF00B0F0"/>
      </bottom>
      <diagonal/>
    </border>
    <border>
      <left style="hair">
        <color rgb="FF00B0F0"/>
      </left>
      <right style="medium">
        <color indexed="64"/>
      </right>
      <top/>
      <bottom style="hair">
        <color rgb="FF00B0F0"/>
      </bottom>
      <diagonal/>
    </border>
    <border>
      <left style="medium">
        <color indexed="64"/>
      </left>
      <right style="hair">
        <color rgb="FF00B0F0"/>
      </right>
      <top style="hair">
        <color rgb="FF00B0F0"/>
      </top>
      <bottom style="hair">
        <color rgb="FF00B0F0"/>
      </bottom>
      <diagonal/>
    </border>
    <border>
      <left style="hair">
        <color rgb="FF00B0F0"/>
      </left>
      <right style="hair">
        <color rgb="FF00B0F0"/>
      </right>
      <top style="hair">
        <color rgb="FF00B0F0"/>
      </top>
      <bottom style="hair">
        <color rgb="FF00B0F0"/>
      </bottom>
      <diagonal/>
    </border>
    <border>
      <left style="hair">
        <color rgb="FF00B0F0"/>
      </left>
      <right style="thin">
        <color theme="1"/>
      </right>
      <top style="hair">
        <color rgb="FF00B0F0"/>
      </top>
      <bottom style="hair">
        <color rgb="FF00B0F0"/>
      </bottom>
      <diagonal/>
    </border>
    <border>
      <left style="thin">
        <color theme="1"/>
      </left>
      <right style="hair">
        <color rgb="FF00B0F0"/>
      </right>
      <top style="hair">
        <color rgb="FF00B0F0"/>
      </top>
      <bottom style="hair">
        <color rgb="FF00B0F0"/>
      </bottom>
      <diagonal/>
    </border>
    <border>
      <left style="hair">
        <color rgb="FF00B0F0"/>
      </left>
      <right style="medium">
        <color indexed="64"/>
      </right>
      <top style="hair">
        <color rgb="FF00B0F0"/>
      </top>
      <bottom style="hair">
        <color rgb="FF00B0F0"/>
      </bottom>
      <diagonal/>
    </border>
    <border>
      <left style="medium">
        <color indexed="64"/>
      </left>
      <right style="hair">
        <color rgb="FF00B0F0"/>
      </right>
      <top style="hair">
        <color rgb="FF00B0F0"/>
      </top>
      <bottom style="medium">
        <color indexed="64"/>
      </bottom>
      <diagonal/>
    </border>
    <border>
      <left style="hair">
        <color rgb="FF00B0F0"/>
      </left>
      <right style="hair">
        <color rgb="FF00B0F0"/>
      </right>
      <top style="hair">
        <color rgb="FF00B0F0"/>
      </top>
      <bottom style="medium">
        <color indexed="64"/>
      </bottom>
      <diagonal/>
    </border>
    <border>
      <left style="hair">
        <color rgb="FF00B0F0"/>
      </left>
      <right style="thin">
        <color theme="1"/>
      </right>
      <top style="hair">
        <color rgb="FF00B0F0"/>
      </top>
      <bottom style="medium">
        <color indexed="64"/>
      </bottom>
      <diagonal/>
    </border>
    <border>
      <left style="thin">
        <color theme="1"/>
      </left>
      <right style="hair">
        <color rgb="FF00B0F0"/>
      </right>
      <top style="hair">
        <color rgb="FF00B0F0"/>
      </top>
      <bottom style="medium">
        <color indexed="64"/>
      </bottom>
      <diagonal/>
    </border>
    <border>
      <left style="hair">
        <color rgb="FF00B0F0"/>
      </left>
      <right style="medium">
        <color indexed="64"/>
      </right>
      <top style="hair">
        <color rgb="FF00B0F0"/>
      </top>
      <bottom style="medium">
        <color indexed="64"/>
      </bottom>
      <diagonal/>
    </border>
    <border>
      <left style="hair">
        <color rgb="FF00B0F0"/>
      </left>
      <right/>
      <top style="medium">
        <color indexed="64"/>
      </top>
      <bottom/>
      <diagonal/>
    </border>
    <border>
      <left style="medium">
        <color theme="1"/>
      </left>
      <right style="hair">
        <color rgb="FF00B0F0"/>
      </right>
      <top/>
      <bottom style="hair">
        <color rgb="FF00B0F0"/>
      </bottom>
      <diagonal/>
    </border>
    <border>
      <left style="hair">
        <color rgb="FF00B0F0"/>
      </left>
      <right style="medium">
        <color theme="1"/>
      </right>
      <top/>
      <bottom style="hair">
        <color rgb="FF00B0F0"/>
      </bottom>
      <diagonal/>
    </border>
    <border>
      <left style="medium">
        <color theme="1"/>
      </left>
      <right style="hair">
        <color rgb="FF00B0F0"/>
      </right>
      <top style="hair">
        <color rgb="FF00B0F0"/>
      </top>
      <bottom style="hair">
        <color rgb="FF00B0F0"/>
      </bottom>
      <diagonal/>
    </border>
    <border>
      <left style="hair">
        <color rgb="FF00B0F0"/>
      </left>
      <right style="medium">
        <color theme="1"/>
      </right>
      <top style="hair">
        <color rgb="FF00B0F0"/>
      </top>
      <bottom style="hair">
        <color rgb="FF00B0F0"/>
      </bottom>
      <diagonal/>
    </border>
    <border>
      <left style="medium">
        <color theme="1"/>
      </left>
      <right style="hair">
        <color rgb="FF00B0F0"/>
      </right>
      <top style="hair">
        <color rgb="FF00B0F0"/>
      </top>
      <bottom style="medium">
        <color theme="1"/>
      </bottom>
      <diagonal/>
    </border>
    <border>
      <left style="hair">
        <color rgb="FF00B0F0"/>
      </left>
      <right style="hair">
        <color rgb="FF00B0F0"/>
      </right>
      <top style="hair">
        <color rgb="FF00B0F0"/>
      </top>
      <bottom style="medium">
        <color theme="1"/>
      </bottom>
      <diagonal/>
    </border>
    <border>
      <left style="hair">
        <color rgb="FF00B0F0"/>
      </left>
      <right style="thin">
        <color theme="1"/>
      </right>
      <top style="hair">
        <color rgb="FF00B0F0"/>
      </top>
      <bottom style="medium">
        <color theme="1"/>
      </bottom>
      <diagonal/>
    </border>
    <border>
      <left/>
      <right style="hair">
        <color rgb="FF00B0F0"/>
      </right>
      <top style="hair">
        <color rgb="FF00B0F0"/>
      </top>
      <bottom style="medium">
        <color theme="1"/>
      </bottom>
      <diagonal/>
    </border>
    <border>
      <left style="hair">
        <color rgb="FF00B0F0"/>
      </left>
      <right/>
      <top style="hair">
        <color rgb="FF00B0F0"/>
      </top>
      <bottom style="medium">
        <color theme="1"/>
      </bottom>
      <diagonal/>
    </border>
    <border>
      <left style="thin">
        <color theme="1"/>
      </left>
      <right style="hair">
        <color rgb="FF00B0F0"/>
      </right>
      <top style="hair">
        <color rgb="FF00B0F0"/>
      </top>
      <bottom style="medium">
        <color theme="1"/>
      </bottom>
      <diagonal/>
    </border>
    <border>
      <left style="hair">
        <color rgb="FF00B0F0"/>
      </left>
      <right style="medium">
        <color theme="1"/>
      </right>
      <top style="hair">
        <color rgb="FF00B0F0"/>
      </top>
      <bottom style="medium">
        <color theme="1"/>
      </bottom>
      <diagonal/>
    </border>
    <border>
      <left/>
      <right/>
      <top style="hair">
        <color rgb="FF00B0F0"/>
      </top>
      <bottom/>
      <diagonal/>
    </border>
    <border>
      <left/>
      <right/>
      <top/>
      <bottom style="hair">
        <color rgb="FF00B0F0"/>
      </bottom>
      <diagonal/>
    </border>
    <border>
      <left style="hair">
        <color rgb="FF00B0F0"/>
      </left>
      <right style="hair">
        <color rgb="FF00B0F0"/>
      </right>
      <top/>
      <bottom/>
      <diagonal/>
    </border>
    <border>
      <left style="medium">
        <color indexed="64"/>
      </left>
      <right/>
      <top style="hair">
        <color rgb="FF00B0F0"/>
      </top>
      <bottom style="hair">
        <color rgb="FF00B0F0"/>
      </bottom>
      <diagonal/>
    </border>
    <border>
      <left style="medium">
        <color indexed="64"/>
      </left>
      <right/>
      <top style="hair">
        <color rgb="FF00B0F0"/>
      </top>
      <bottom style="medium">
        <color indexed="64"/>
      </bottom>
      <diagonal/>
    </border>
    <border>
      <left/>
      <right style="medium">
        <color indexed="64"/>
      </right>
      <top/>
      <bottom style="hair">
        <color rgb="FF00B0F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rgb="FF00B0F0"/>
      </left>
      <right style="hair">
        <color rgb="FF00B0F0"/>
      </right>
      <top style="hair">
        <color rgb="FF00B0F0"/>
      </top>
      <bottom/>
      <diagonal/>
    </border>
    <border>
      <left style="medium">
        <color indexed="64"/>
      </left>
      <right/>
      <top style="medium">
        <color indexed="64"/>
      </top>
      <bottom style="hair">
        <color rgb="FF00B0F0"/>
      </bottom>
      <diagonal/>
    </border>
    <border>
      <left style="medium">
        <color indexed="64"/>
      </left>
      <right/>
      <top style="hair">
        <color rgb="FF00B0F0"/>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theme="1"/>
      </right>
      <top style="hair">
        <color rgb="FF00B0F0"/>
      </top>
      <bottom style="hair">
        <color rgb="FF00B0F0"/>
      </bottom>
      <diagonal/>
    </border>
    <border>
      <left style="hair">
        <color rgb="FF00B0F0"/>
      </left>
      <right/>
      <top style="hair">
        <color rgb="FF00B0F0"/>
      </top>
      <bottom/>
      <diagonal/>
    </border>
    <border>
      <left/>
      <right style="hair">
        <color rgb="FF00B0F0"/>
      </right>
      <top style="hair">
        <color rgb="FF00B0F0"/>
      </top>
      <bottom/>
      <diagonal/>
    </border>
    <border>
      <left style="hair">
        <color rgb="FF00B0F0"/>
      </left>
      <right/>
      <top/>
      <bottom/>
      <diagonal/>
    </border>
    <border>
      <left/>
      <right style="hair">
        <color rgb="FF00B0F0"/>
      </right>
      <top/>
      <bottom/>
      <diagonal/>
    </border>
  </borders>
  <cellStyleXfs count="2">
    <xf numFmtId="0" fontId="0" fillId="0" borderId="0"/>
    <xf numFmtId="0" fontId="12" fillId="0" borderId="0" applyNumberFormat="0" applyFill="0" applyBorder="0" applyAlignment="0" applyProtection="0"/>
  </cellStyleXfs>
  <cellXfs count="229">
    <xf numFmtId="0" fontId="0" fillId="0" borderId="0" xfId="0"/>
    <xf numFmtId="0" fontId="1" fillId="3" borderId="0" xfId="0" applyFont="1" applyFill="1" applyBorder="1"/>
    <xf numFmtId="0" fontId="2" fillId="3" borderId="26" xfId="0" applyFont="1" applyFill="1" applyBorder="1"/>
    <xf numFmtId="0" fontId="2" fillId="3" borderId="27" xfId="0" applyFont="1" applyFill="1" applyBorder="1"/>
    <xf numFmtId="0" fontId="2" fillId="3" borderId="28" xfId="0" applyFont="1" applyFill="1" applyBorder="1"/>
    <xf numFmtId="0" fontId="2" fillId="3" borderId="29" xfId="0" applyFont="1" applyFill="1" applyBorder="1"/>
    <xf numFmtId="0" fontId="2" fillId="3" borderId="30" xfId="0" applyFont="1" applyFill="1" applyBorder="1"/>
    <xf numFmtId="0" fontId="2" fillId="3" borderId="31" xfId="0" applyFont="1" applyFill="1" applyBorder="1"/>
    <xf numFmtId="0" fontId="2" fillId="3" borderId="32" xfId="0" applyFont="1" applyFill="1" applyBorder="1"/>
    <xf numFmtId="0" fontId="2" fillId="3" borderId="33" xfId="0" applyFont="1" applyFill="1" applyBorder="1"/>
    <xf numFmtId="0" fontId="2" fillId="3" borderId="34" xfId="0" applyFont="1" applyFill="1" applyBorder="1"/>
    <xf numFmtId="0" fontId="2" fillId="3" borderId="35" xfId="0" applyFont="1" applyFill="1" applyBorder="1"/>
    <xf numFmtId="0" fontId="2" fillId="3" borderId="13" xfId="0" applyFont="1" applyFill="1" applyBorder="1"/>
    <xf numFmtId="0" fontId="2" fillId="3" borderId="14" xfId="0" applyFont="1" applyFill="1" applyBorder="1"/>
    <xf numFmtId="0" fontId="2" fillId="3" borderId="36" xfId="0" applyFont="1" applyFill="1" applyBorder="1"/>
    <xf numFmtId="0" fontId="2" fillId="3" borderId="37" xfId="0" applyFont="1" applyFill="1" applyBorder="1"/>
    <xf numFmtId="0" fontId="2" fillId="3" borderId="38" xfId="0" applyFont="1" applyFill="1" applyBorder="1"/>
    <xf numFmtId="0" fontId="2" fillId="3" borderId="39" xfId="0" applyFont="1" applyFill="1" applyBorder="1"/>
    <xf numFmtId="0" fontId="2" fillId="3" borderId="40" xfId="0" applyFont="1" applyFill="1" applyBorder="1"/>
    <xf numFmtId="0" fontId="2" fillId="3" borderId="21" xfId="0" applyFont="1" applyFill="1" applyBorder="1"/>
    <xf numFmtId="0" fontId="2" fillId="3" borderId="22" xfId="0" applyFont="1" applyFill="1" applyBorder="1"/>
    <xf numFmtId="0" fontId="2" fillId="3" borderId="41" xfId="0" applyFont="1" applyFill="1" applyBorder="1"/>
    <xf numFmtId="0" fontId="2" fillId="3" borderId="42" xfId="0" applyFont="1" applyFill="1" applyBorder="1"/>
    <xf numFmtId="0" fontId="2" fillId="3" borderId="44" xfId="0" applyFont="1" applyFill="1" applyBorder="1"/>
    <xf numFmtId="0" fontId="2" fillId="3" borderId="45" xfId="0" applyFont="1" applyFill="1" applyBorder="1"/>
    <xf numFmtId="0" fontId="2" fillId="3" borderId="46" xfId="0" applyFont="1" applyFill="1" applyBorder="1"/>
    <xf numFmtId="0" fontId="2" fillId="3" borderId="47" xfId="0" applyFont="1" applyFill="1" applyBorder="1"/>
    <xf numFmtId="0" fontId="2" fillId="3" borderId="48" xfId="0" applyFont="1" applyFill="1" applyBorder="1"/>
    <xf numFmtId="0" fontId="2" fillId="3" borderId="49" xfId="0" applyFont="1" applyFill="1" applyBorder="1"/>
    <xf numFmtId="0" fontId="2" fillId="3" borderId="50" xfId="0" applyFont="1" applyFill="1" applyBorder="1"/>
    <xf numFmtId="0" fontId="2" fillId="3" borderId="51" xfId="0" applyFont="1" applyFill="1" applyBorder="1"/>
    <xf numFmtId="0" fontId="2" fillId="3" borderId="52" xfId="0" applyFont="1" applyFill="1" applyBorder="1"/>
    <xf numFmtId="0" fontId="2" fillId="3" borderId="53" xfId="0" applyFont="1" applyFill="1" applyBorder="1"/>
    <xf numFmtId="0" fontId="2" fillId="3" borderId="54" xfId="0" applyFont="1" applyFill="1" applyBorder="1"/>
    <xf numFmtId="0" fontId="2" fillId="3" borderId="12" xfId="0" applyFont="1" applyFill="1" applyBorder="1"/>
    <xf numFmtId="0" fontId="2" fillId="3" borderId="57" xfId="0" applyFont="1" applyFill="1" applyBorder="1"/>
    <xf numFmtId="0" fontId="2" fillId="3" borderId="64" xfId="0" applyFont="1" applyFill="1" applyBorder="1"/>
    <xf numFmtId="0" fontId="0" fillId="0" borderId="0" xfId="0"/>
    <xf numFmtId="0" fontId="0" fillId="0" borderId="0" xfId="0"/>
    <xf numFmtId="0" fontId="0" fillId="0" borderId="0" xfId="0"/>
    <xf numFmtId="0" fontId="0" fillId="0" borderId="0" xfId="0"/>
    <xf numFmtId="0" fontId="0" fillId="0" borderId="0" xfId="0"/>
    <xf numFmtId="3" fontId="1" fillId="3" borderId="0" xfId="0" applyNumberFormat="1" applyFont="1" applyFill="1" applyBorder="1"/>
    <xf numFmtId="0" fontId="4" fillId="3" borderId="0" xfId="0" applyFont="1" applyFill="1" applyBorder="1" applyAlignment="1"/>
    <xf numFmtId="0" fontId="1" fillId="3" borderId="0" xfId="0" applyFont="1" applyFill="1" applyBorder="1" applyAlignment="1"/>
    <xf numFmtId="0" fontId="2" fillId="3" borderId="0" xfId="0" applyFont="1" applyFill="1" applyBorder="1"/>
    <xf numFmtId="0" fontId="5" fillId="3" borderId="34" xfId="0" applyFont="1" applyFill="1" applyBorder="1"/>
    <xf numFmtId="0" fontId="2" fillId="3" borderId="13" xfId="0" applyFont="1" applyFill="1" applyBorder="1" applyAlignment="1"/>
    <xf numFmtId="0" fontId="1" fillId="3" borderId="11" xfId="0" applyFont="1" applyFill="1" applyBorder="1" applyAlignment="1"/>
    <xf numFmtId="0" fontId="1" fillId="3" borderId="12" xfId="0" applyFont="1" applyFill="1" applyBorder="1" applyAlignment="1"/>
    <xf numFmtId="0" fontId="1" fillId="3" borderId="16" xfId="0" applyFont="1" applyFill="1" applyBorder="1" applyAlignment="1"/>
    <xf numFmtId="0" fontId="2" fillId="3" borderId="11" xfId="0" applyFont="1" applyFill="1" applyBorder="1" applyAlignment="1"/>
    <xf numFmtId="0" fontId="1" fillId="0" borderId="12" xfId="0" applyFont="1" applyBorder="1" applyAlignment="1"/>
    <xf numFmtId="0" fontId="1" fillId="0" borderId="15" xfId="0" applyFont="1" applyBorder="1" applyAlignment="1"/>
    <xf numFmtId="0" fontId="3" fillId="3" borderId="11" xfId="0" applyFont="1" applyFill="1" applyBorder="1" applyAlignment="1"/>
    <xf numFmtId="0" fontId="4" fillId="3" borderId="12" xfId="0" applyFont="1" applyFill="1" applyBorder="1" applyAlignment="1"/>
    <xf numFmtId="0" fontId="4" fillId="3" borderId="16" xfId="0" applyFont="1" applyFill="1" applyBorder="1" applyAlignment="1"/>
    <xf numFmtId="0" fontId="3" fillId="3" borderId="20" xfId="0" applyFont="1" applyFill="1" applyBorder="1" applyAlignment="1"/>
    <xf numFmtId="0" fontId="4" fillId="3" borderId="20" xfId="0" applyFont="1" applyFill="1" applyBorder="1" applyAlignment="1"/>
    <xf numFmtId="0" fontId="4" fillId="3" borderId="21" xfId="0" applyFont="1" applyFill="1" applyBorder="1" applyAlignment="1"/>
    <xf numFmtId="0" fontId="2" fillId="3" borderId="22" xfId="0" applyFont="1" applyFill="1" applyBorder="1" applyAlignment="1"/>
    <xf numFmtId="0" fontId="1" fillId="0" borderId="20" xfId="0" applyFont="1" applyBorder="1" applyAlignment="1"/>
    <xf numFmtId="0" fontId="1" fillId="0" borderId="21" xfId="0" applyFont="1" applyBorder="1" applyAlignment="1"/>
    <xf numFmtId="0" fontId="3" fillId="3" borderId="22" xfId="0" applyFont="1" applyFill="1" applyBorder="1" applyAlignment="1"/>
    <xf numFmtId="0" fontId="3" fillId="3" borderId="21" xfId="0" applyFont="1" applyFill="1" applyBorder="1" applyAlignment="1"/>
    <xf numFmtId="0" fontId="1" fillId="3" borderId="22" xfId="0" applyFont="1" applyFill="1" applyBorder="1" applyAlignment="1"/>
    <xf numFmtId="0" fontId="1" fillId="3" borderId="20" xfId="0" applyFont="1" applyFill="1" applyBorder="1" applyAlignment="1"/>
    <xf numFmtId="0" fontId="1" fillId="3" borderId="23" xfId="0" applyFont="1" applyFill="1" applyBorder="1" applyAlignment="1"/>
    <xf numFmtId="0" fontId="1" fillId="3" borderId="24" xfId="0" applyFont="1" applyFill="1" applyBorder="1" applyAlignment="1"/>
    <xf numFmtId="0" fontId="1" fillId="3" borderId="25" xfId="0" applyFont="1" applyFill="1" applyBorder="1" applyAlignment="1"/>
    <xf numFmtId="0" fontId="7" fillId="3" borderId="11" xfId="0" applyFont="1" applyFill="1" applyBorder="1" applyAlignment="1">
      <alignment horizontal="center"/>
    </xf>
    <xf numFmtId="0" fontId="6" fillId="0" borderId="12" xfId="0" applyFont="1" applyBorder="1" applyAlignment="1">
      <alignment horizontal="center"/>
    </xf>
    <xf numFmtId="0" fontId="6" fillId="0" borderId="87" xfId="0" applyFont="1" applyBorder="1" applyAlignment="1">
      <alignment horizontal="center"/>
    </xf>
    <xf numFmtId="0" fontId="2" fillId="4" borderId="59" xfId="0" applyFont="1" applyFill="1" applyBorder="1" applyAlignment="1"/>
    <xf numFmtId="0" fontId="0" fillId="4" borderId="20" xfId="0" applyFill="1" applyBorder="1" applyAlignment="1"/>
    <xf numFmtId="0" fontId="2" fillId="4" borderId="58" xfId="0" applyFont="1" applyFill="1" applyBorder="1" applyAlignment="1"/>
    <xf numFmtId="0" fontId="0" fillId="4" borderId="12" xfId="0" applyFill="1" applyBorder="1" applyAlignment="1"/>
    <xf numFmtId="0" fontId="5" fillId="3" borderId="14" xfId="0" applyFont="1" applyFill="1" applyBorder="1" applyAlignment="1"/>
    <xf numFmtId="0" fontId="0" fillId="0" borderId="12" xfId="0" applyBorder="1" applyAlignment="1"/>
    <xf numFmtId="0" fontId="0" fillId="0" borderId="13" xfId="0" applyBorder="1" applyAlignment="1"/>
    <xf numFmtId="0" fontId="2" fillId="4" borderId="61" xfId="0" applyFont="1" applyFill="1" applyBorder="1" applyAlignment="1"/>
    <xf numFmtId="0" fontId="0" fillId="4" borderId="62" xfId="0" applyFill="1" applyBorder="1" applyAlignment="1"/>
    <xf numFmtId="0" fontId="0" fillId="4" borderId="63" xfId="0" applyFill="1" applyBorder="1" applyAlignment="1"/>
    <xf numFmtId="0" fontId="2" fillId="3" borderId="1" xfId="0" applyFont="1" applyFill="1" applyBorder="1" applyAlignment="1">
      <alignment wrapText="1"/>
    </xf>
    <xf numFmtId="0" fontId="1" fillId="0" borderId="2" xfId="0" applyFont="1" applyBorder="1" applyAlignment="1"/>
    <xf numFmtId="0" fontId="1" fillId="0" borderId="3" xfId="0" applyFont="1" applyBorder="1" applyAlignment="1"/>
    <xf numFmtId="0" fontId="1" fillId="0" borderId="9" xfId="0" applyFont="1" applyBorder="1" applyAlignment="1"/>
    <xf numFmtId="0" fontId="1" fillId="0" borderId="0" xfId="0" applyFont="1" applyBorder="1" applyAlignment="1"/>
    <xf numFmtId="0" fontId="1" fillId="0" borderId="10" xfId="0" applyFont="1" applyBorder="1" applyAlignment="1"/>
    <xf numFmtId="0" fontId="1" fillId="0" borderId="17" xfId="0" applyFont="1" applyBorder="1" applyAlignment="1"/>
    <xf numFmtId="0" fontId="1" fillId="0" borderId="18" xfId="0" applyFont="1" applyBorder="1" applyAlignment="1"/>
    <xf numFmtId="0" fontId="1" fillId="0" borderId="19" xfId="0" applyFont="1" applyBorder="1" applyAlignment="1"/>
    <xf numFmtId="0" fontId="3" fillId="3" borderId="4" xfId="0" applyFont="1" applyFill="1" applyBorder="1" applyAlignment="1"/>
    <xf numFmtId="0" fontId="4" fillId="3" borderId="4" xfId="0" applyFont="1" applyFill="1" applyBorder="1" applyAlignment="1"/>
    <xf numFmtId="0" fontId="1" fillId="3" borderId="5" xfId="0" applyFont="1" applyFill="1" applyBorder="1" applyAlignment="1"/>
    <xf numFmtId="0" fontId="1" fillId="0" borderId="4" xfId="0" applyFont="1" applyBorder="1" applyAlignment="1"/>
    <xf numFmtId="0" fontId="1" fillId="0" borderId="6" xfId="0" applyFont="1" applyBorder="1" applyAlignment="1"/>
    <xf numFmtId="0" fontId="3" fillId="3" borderId="7" xfId="0" applyFont="1" applyFill="1" applyBorder="1" applyAlignment="1"/>
    <xf numFmtId="0" fontId="4" fillId="3" borderId="8" xfId="0" applyFont="1" applyFill="1" applyBorder="1" applyAlignment="1"/>
    <xf numFmtId="0" fontId="1" fillId="0" borderId="13" xfId="0" applyFont="1" applyBorder="1" applyAlignment="1"/>
    <xf numFmtId="0" fontId="1" fillId="3" borderId="14" xfId="0" applyFont="1" applyFill="1" applyBorder="1" applyAlignment="1"/>
    <xf numFmtId="0" fontId="1" fillId="3" borderId="15" xfId="0" applyFont="1" applyFill="1" applyBorder="1" applyAlignment="1"/>
    <xf numFmtId="0" fontId="1" fillId="3" borderId="43" xfId="0" applyFont="1" applyFill="1" applyBorder="1" applyAlignment="1"/>
    <xf numFmtId="0" fontId="2" fillId="2" borderId="61" xfId="0" applyFont="1" applyFill="1" applyBorder="1" applyAlignment="1">
      <alignment horizontal="center"/>
    </xf>
    <xf numFmtId="0" fontId="0" fillId="2" borderId="62" xfId="0" applyFill="1" applyBorder="1" applyAlignment="1">
      <alignment horizontal="center"/>
    </xf>
    <xf numFmtId="0" fontId="0" fillId="2" borderId="63" xfId="0" applyFill="1" applyBorder="1" applyAlignment="1">
      <alignment horizontal="center"/>
    </xf>
    <xf numFmtId="0" fontId="2" fillId="4" borderId="56" xfId="0" applyFont="1" applyFill="1" applyBorder="1" applyAlignment="1"/>
    <xf numFmtId="0" fontId="0" fillId="4" borderId="60" xfId="0" applyFill="1" applyBorder="1" applyAlignment="1"/>
    <xf numFmtId="0" fontId="2" fillId="4" borderId="12" xfId="0" applyFont="1" applyFill="1" applyBorder="1" applyAlignment="1"/>
    <xf numFmtId="0" fontId="0" fillId="4" borderId="16" xfId="0" applyFill="1" applyBorder="1" applyAlignment="1"/>
    <xf numFmtId="0" fontId="2" fillId="4" borderId="20" xfId="0" applyFont="1" applyFill="1" applyBorder="1" applyAlignment="1"/>
    <xf numFmtId="0" fontId="0" fillId="4" borderId="25" xfId="0" applyFill="1" applyBorder="1" applyAlignment="1"/>
    <xf numFmtId="0" fontId="8" fillId="4" borderId="0" xfId="0" applyFont="1" applyFill="1" applyBorder="1" applyAlignment="1"/>
    <xf numFmtId="0" fontId="0" fillId="4" borderId="0" xfId="0" applyFill="1" applyBorder="1" applyAlignment="1"/>
    <xf numFmtId="0" fontId="0" fillId="4" borderId="67" xfId="0" applyFill="1" applyBorder="1" applyAlignment="1"/>
    <xf numFmtId="0" fontId="1" fillId="4" borderId="0" xfId="0" applyFont="1" applyFill="1" applyBorder="1" applyAlignment="1"/>
    <xf numFmtId="0" fontId="2" fillId="4" borderId="0" xfId="0" applyFont="1" applyFill="1" applyBorder="1" applyAlignment="1"/>
    <xf numFmtId="0" fontId="2" fillId="4" borderId="18" xfId="0" applyFont="1" applyFill="1" applyBorder="1" applyAlignment="1"/>
    <xf numFmtId="0" fontId="0" fillId="4" borderId="18" xfId="0" applyFill="1" applyBorder="1" applyAlignment="1"/>
    <xf numFmtId="0" fontId="0" fillId="4" borderId="68" xfId="0" applyFill="1" applyBorder="1" applyAlignment="1"/>
    <xf numFmtId="0" fontId="2" fillId="4" borderId="9" xfId="0" applyFont="1" applyFill="1" applyBorder="1" applyAlignment="1"/>
    <xf numFmtId="0" fontId="2" fillId="4" borderId="66" xfId="0" applyFont="1" applyFill="1" applyBorder="1" applyAlignment="1"/>
    <xf numFmtId="0" fontId="0" fillId="4" borderId="55" xfId="0" applyFill="1" applyBorder="1" applyAlignment="1"/>
    <xf numFmtId="3" fontId="2" fillId="2" borderId="61" xfId="0" applyNumberFormat="1" applyFont="1" applyFill="1" applyBorder="1" applyAlignment="1">
      <alignment horizontal="center"/>
    </xf>
    <xf numFmtId="3" fontId="0" fillId="2" borderId="62" xfId="0" applyNumberFormat="1" applyFill="1" applyBorder="1" applyAlignment="1">
      <alignment horizontal="center"/>
    </xf>
    <xf numFmtId="3" fontId="0" fillId="2" borderId="63" xfId="0" applyNumberFormat="1" applyFill="1" applyBorder="1" applyAlignment="1">
      <alignment horizontal="center"/>
    </xf>
    <xf numFmtId="3" fontId="2" fillId="4" borderId="69" xfId="0" applyNumberFormat="1" applyFont="1" applyFill="1" applyBorder="1" applyAlignment="1"/>
    <xf numFmtId="3" fontId="0" fillId="4" borderId="69" xfId="0" applyNumberFormat="1" applyFill="1" applyBorder="1" applyAlignment="1"/>
    <xf numFmtId="3" fontId="2" fillId="4" borderId="72" xfId="0" applyNumberFormat="1" applyFont="1" applyFill="1" applyBorder="1" applyAlignment="1"/>
    <xf numFmtId="3" fontId="0" fillId="4" borderId="72" xfId="0" applyNumberFormat="1" applyFill="1" applyBorder="1" applyAlignment="1"/>
    <xf numFmtId="3" fontId="2" fillId="4" borderId="74" xfId="0" applyNumberFormat="1" applyFont="1" applyFill="1" applyBorder="1" applyAlignment="1"/>
    <xf numFmtId="3" fontId="0" fillId="4" borderId="74" xfId="0" applyNumberFormat="1" applyFill="1" applyBorder="1" applyAlignment="1"/>
    <xf numFmtId="3" fontId="2" fillId="4" borderId="82" xfId="0" applyNumberFormat="1" applyFont="1" applyFill="1" applyBorder="1" applyAlignment="1"/>
    <xf numFmtId="3" fontId="2" fillId="4" borderId="83" xfId="0" applyNumberFormat="1" applyFont="1" applyFill="1" applyBorder="1" applyAlignment="1"/>
    <xf numFmtId="3" fontId="2" fillId="4" borderId="84" xfId="0" applyNumberFormat="1" applyFont="1" applyFill="1" applyBorder="1" applyAlignment="1"/>
    <xf numFmtId="3" fontId="2" fillId="4" borderId="79" xfId="0" applyNumberFormat="1" applyFont="1" applyFill="1" applyBorder="1" applyAlignment="1"/>
    <xf numFmtId="3" fontId="2" fillId="4" borderId="80" xfId="0" applyNumberFormat="1" applyFont="1" applyFill="1" applyBorder="1" applyAlignment="1"/>
    <xf numFmtId="3" fontId="2" fillId="4" borderId="81" xfId="0" applyNumberFormat="1" applyFont="1" applyFill="1" applyBorder="1" applyAlignment="1"/>
    <xf numFmtId="0" fontId="0" fillId="4" borderId="74" xfId="0" applyFill="1" applyBorder="1" applyAlignment="1"/>
    <xf numFmtId="0" fontId="0" fillId="4" borderId="75" xfId="0" applyFill="1" applyBorder="1" applyAlignment="1"/>
    <xf numFmtId="0" fontId="2" fillId="4" borderId="76" xfId="0" applyFont="1" applyFill="1" applyBorder="1" applyAlignment="1">
      <alignment horizontal="center"/>
    </xf>
    <xf numFmtId="0" fontId="0" fillId="4" borderId="77" xfId="0" applyFill="1" applyBorder="1" applyAlignment="1">
      <alignment horizontal="center"/>
    </xf>
    <xf numFmtId="0" fontId="2" fillId="4" borderId="70" xfId="0" applyFont="1" applyFill="1" applyBorder="1" applyAlignment="1"/>
    <xf numFmtId="0" fontId="2" fillId="4" borderId="69" xfId="0" applyFont="1" applyFill="1" applyBorder="1" applyAlignment="1"/>
    <xf numFmtId="0" fontId="2" fillId="4" borderId="71" xfId="0" applyFont="1" applyFill="1" applyBorder="1" applyAlignment="1"/>
    <xf numFmtId="0" fontId="2" fillId="4" borderId="72" xfId="0" applyFont="1" applyFill="1" applyBorder="1" applyAlignment="1"/>
    <xf numFmtId="0" fontId="2" fillId="4" borderId="77" xfId="0" applyFont="1" applyFill="1" applyBorder="1" applyAlignment="1">
      <alignment horizontal="center"/>
    </xf>
    <xf numFmtId="0" fontId="2" fillId="4" borderId="77" xfId="0" applyFont="1" applyFill="1" applyBorder="1" applyAlignment="1"/>
    <xf numFmtId="0" fontId="0" fillId="4" borderId="77" xfId="0" applyFill="1" applyBorder="1" applyAlignment="1"/>
    <xf numFmtId="0" fontId="0" fillId="4" borderId="78" xfId="0" applyFill="1" applyBorder="1" applyAlignment="1"/>
    <xf numFmtId="0" fontId="2" fillId="4" borderId="73" xfId="0" applyFont="1" applyFill="1" applyBorder="1" applyAlignment="1"/>
    <xf numFmtId="0" fontId="2" fillId="3" borderId="14" xfId="0" applyFont="1" applyFill="1" applyBorder="1" applyAlignment="1"/>
    <xf numFmtId="164" fontId="2" fillId="3" borderId="14" xfId="0" applyNumberFormat="1" applyFont="1" applyFill="1" applyBorder="1" applyAlignment="1"/>
    <xf numFmtId="0" fontId="2" fillId="4" borderId="62" xfId="0" applyFont="1" applyFill="1" applyBorder="1" applyAlignment="1"/>
    <xf numFmtId="3" fontId="2" fillId="3" borderId="14" xfId="0" applyNumberFormat="1" applyFont="1" applyFill="1" applyBorder="1" applyAlignment="1"/>
    <xf numFmtId="0" fontId="2" fillId="0" borderId="13" xfId="0" applyFont="1" applyBorder="1" applyAlignment="1"/>
    <xf numFmtId="3" fontId="2" fillId="4" borderId="85" xfId="0" applyNumberFormat="1" applyFont="1" applyFill="1" applyBorder="1" applyAlignment="1"/>
    <xf numFmtId="0" fontId="0" fillId="4" borderId="85" xfId="0" applyFill="1" applyBorder="1" applyAlignment="1"/>
    <xf numFmtId="0" fontId="0" fillId="4" borderId="86" xfId="0" applyFill="1" applyBorder="1" applyAlignment="1"/>
    <xf numFmtId="0" fontId="2" fillId="4" borderId="65" xfId="0" applyFont="1" applyFill="1" applyBorder="1" applyAlignment="1"/>
    <xf numFmtId="0" fontId="0" fillId="4" borderId="4" xfId="0" applyFill="1" applyBorder="1" applyAlignment="1"/>
    <xf numFmtId="0" fontId="10" fillId="0" borderId="14" xfId="0" applyFont="1" applyBorder="1" applyAlignment="1"/>
    <xf numFmtId="0" fontId="10" fillId="0" borderId="12" xfId="0" applyFont="1" applyBorder="1" applyAlignment="1"/>
    <xf numFmtId="0" fontId="10" fillId="0" borderId="13" xfId="0" applyFont="1" applyBorder="1" applyAlignment="1"/>
    <xf numFmtId="0" fontId="9" fillId="4" borderId="0" xfId="0" applyFont="1" applyFill="1" applyBorder="1" applyAlignment="1"/>
    <xf numFmtId="0" fontId="9" fillId="4" borderId="67" xfId="0" applyFont="1" applyFill="1" applyBorder="1" applyAlignment="1"/>
    <xf numFmtId="0" fontId="11" fillId="3" borderId="18" xfId="0" applyFont="1" applyFill="1" applyBorder="1" applyAlignment="1"/>
    <xf numFmtId="0" fontId="0" fillId="0" borderId="18" xfId="0" applyBorder="1" applyAlignment="1"/>
    <xf numFmtId="0" fontId="11" fillId="0" borderId="18" xfId="0" applyFont="1" applyBorder="1" applyAlignment="1"/>
    <xf numFmtId="0" fontId="0" fillId="3" borderId="0" xfId="0" applyFill="1"/>
    <xf numFmtId="0" fontId="1" fillId="3" borderId="2" xfId="0" applyFont="1" applyFill="1" applyBorder="1" applyAlignment="1"/>
    <xf numFmtId="0" fontId="1" fillId="3" borderId="3" xfId="0" applyFont="1" applyFill="1" applyBorder="1" applyAlignment="1"/>
    <xf numFmtId="0" fontId="1" fillId="3" borderId="4" xfId="0" applyFont="1" applyFill="1" applyBorder="1" applyAlignment="1"/>
    <xf numFmtId="0" fontId="1" fillId="3" borderId="6" xfId="0" applyFont="1" applyFill="1" applyBorder="1" applyAlignment="1"/>
    <xf numFmtId="0" fontId="1" fillId="3" borderId="9" xfId="0" applyFont="1" applyFill="1" applyBorder="1" applyAlignment="1"/>
    <xf numFmtId="0" fontId="1" fillId="3" borderId="0" xfId="0" applyFont="1" applyFill="1" applyBorder="1" applyAlignment="1"/>
    <xf numFmtId="0" fontId="1" fillId="3" borderId="10" xfId="0" applyFont="1" applyFill="1" applyBorder="1" applyAlignment="1"/>
    <xf numFmtId="0" fontId="1" fillId="3" borderId="13" xfId="0" applyFont="1" applyFill="1" applyBorder="1" applyAlignment="1"/>
    <xf numFmtId="0" fontId="1" fillId="3" borderId="17" xfId="0" applyFont="1" applyFill="1" applyBorder="1" applyAlignment="1"/>
    <xf numFmtId="0" fontId="1" fillId="3" borderId="18" xfId="0" applyFont="1" applyFill="1" applyBorder="1" applyAlignment="1"/>
    <xf numFmtId="0" fontId="1" fillId="3" borderId="19" xfId="0" applyFont="1" applyFill="1" applyBorder="1" applyAlignment="1"/>
    <xf numFmtId="0" fontId="1" fillId="3" borderId="21" xfId="0" applyFont="1" applyFill="1" applyBorder="1" applyAlignment="1"/>
    <xf numFmtId="0" fontId="2" fillId="3" borderId="88" xfId="0" applyFont="1" applyFill="1" applyBorder="1" applyAlignment="1">
      <alignment wrapText="1"/>
    </xf>
    <xf numFmtId="0" fontId="0" fillId="3" borderId="55" xfId="0" applyFill="1" applyBorder="1" applyAlignment="1">
      <alignment wrapText="1"/>
    </xf>
    <xf numFmtId="0" fontId="0" fillId="3" borderId="89" xfId="0" applyFill="1" applyBorder="1" applyAlignment="1">
      <alignment wrapText="1"/>
    </xf>
    <xf numFmtId="0" fontId="0" fillId="3" borderId="90" xfId="0" applyFill="1" applyBorder="1" applyAlignment="1">
      <alignment wrapText="1"/>
    </xf>
    <xf numFmtId="0" fontId="0" fillId="3" borderId="0" xfId="0" applyFill="1" applyBorder="1" applyAlignment="1">
      <alignment wrapText="1"/>
    </xf>
    <xf numFmtId="0" fontId="0" fillId="3" borderId="91" xfId="0" applyFill="1" applyBorder="1" applyAlignment="1">
      <alignment wrapText="1"/>
    </xf>
    <xf numFmtId="0" fontId="0" fillId="3" borderId="90" xfId="0" applyFill="1" applyBorder="1" applyAlignment="1"/>
    <xf numFmtId="0" fontId="0" fillId="3" borderId="0" xfId="0" applyFill="1" applyBorder="1" applyAlignment="1"/>
    <xf numFmtId="0" fontId="0" fillId="3" borderId="91" xfId="0" applyFill="1" applyBorder="1" applyAlignment="1"/>
    <xf numFmtId="0" fontId="0" fillId="3" borderId="30" xfId="0" applyFill="1" applyBorder="1" applyAlignment="1"/>
    <xf numFmtId="0" fontId="0" fillId="3" borderId="56" xfId="0" applyFill="1" applyBorder="1" applyAlignment="1"/>
    <xf numFmtId="0" fontId="0" fillId="3" borderId="29" xfId="0" applyFill="1" applyBorder="1" applyAlignment="1"/>
    <xf numFmtId="0" fontId="0" fillId="3" borderId="12" xfId="0" applyFill="1" applyBorder="1" applyAlignment="1"/>
    <xf numFmtId="0" fontId="0" fillId="3" borderId="13" xfId="0" applyFill="1" applyBorder="1" applyAlignment="1"/>
    <xf numFmtId="0" fontId="0" fillId="3" borderId="30" xfId="0" applyFill="1" applyBorder="1" applyAlignment="1">
      <alignment wrapText="1"/>
    </xf>
    <xf numFmtId="0" fontId="0" fillId="3" borderId="56" xfId="0" applyFill="1" applyBorder="1" applyAlignment="1">
      <alignment wrapText="1"/>
    </xf>
    <xf numFmtId="0" fontId="0" fillId="3" borderId="29" xfId="0" applyFill="1" applyBorder="1" applyAlignment="1">
      <alignment wrapText="1"/>
    </xf>
    <xf numFmtId="0" fontId="12" fillId="3" borderId="34" xfId="1" applyFill="1" applyBorder="1"/>
    <xf numFmtId="0" fontId="3" fillId="3" borderId="61" xfId="0" applyFont="1" applyFill="1" applyBorder="1" applyAlignment="1"/>
    <xf numFmtId="0" fontId="13" fillId="0" borderId="63" xfId="0" applyFont="1" applyBorder="1" applyAlignment="1"/>
    <xf numFmtId="0" fontId="3" fillId="3" borderId="61" xfId="0" applyFont="1" applyFill="1" applyBorder="1" applyAlignment="1">
      <alignment horizontal="center"/>
    </xf>
    <xf numFmtId="0" fontId="13" fillId="0" borderId="62" xfId="0" applyFont="1" applyBorder="1" applyAlignment="1">
      <alignment horizontal="center"/>
    </xf>
    <xf numFmtId="0" fontId="13" fillId="0" borderId="63" xfId="0" applyFont="1" applyBorder="1" applyAlignment="1">
      <alignment horizontal="center"/>
    </xf>
    <xf numFmtId="0" fontId="3" fillId="3" borderId="61" xfId="0" applyFont="1" applyFill="1" applyBorder="1" applyAlignment="1">
      <alignment horizontal="right"/>
    </xf>
    <xf numFmtId="0" fontId="13" fillId="0" borderId="62" xfId="0" applyFont="1" applyBorder="1" applyAlignment="1">
      <alignment horizontal="right"/>
    </xf>
    <xf numFmtId="0" fontId="13" fillId="0" borderId="63" xfId="0" applyFont="1" applyBorder="1" applyAlignment="1">
      <alignment horizontal="right"/>
    </xf>
    <xf numFmtId="0" fontId="2" fillId="3" borderId="65" xfId="0" applyFont="1" applyFill="1" applyBorder="1" applyAlignment="1"/>
    <xf numFmtId="0" fontId="0" fillId="0" borderId="8" xfId="0" applyBorder="1" applyAlignment="1"/>
    <xf numFmtId="0" fontId="2" fillId="3" borderId="65" xfId="0" applyFont="1" applyFill="1" applyBorder="1" applyAlignment="1">
      <alignment horizontal="center"/>
    </xf>
    <xf numFmtId="0" fontId="0" fillId="0" borderId="4" xfId="0" applyBorder="1" applyAlignment="1">
      <alignment horizontal="center"/>
    </xf>
    <xf numFmtId="0" fontId="0" fillId="0" borderId="8" xfId="0" applyBorder="1" applyAlignment="1">
      <alignment horizontal="center"/>
    </xf>
    <xf numFmtId="14" fontId="2" fillId="3" borderId="56" xfId="0" applyNumberFormat="1" applyFont="1" applyFill="1" applyBorder="1" applyAlignment="1"/>
    <xf numFmtId="0" fontId="0" fillId="0" borderId="56" xfId="0" applyBorder="1" applyAlignment="1"/>
    <xf numFmtId="0" fontId="0" fillId="0" borderId="60" xfId="0" applyBorder="1" applyAlignment="1"/>
    <xf numFmtId="0" fontId="2" fillId="3" borderId="58" xfId="0" applyFont="1" applyFill="1" applyBorder="1" applyAlignment="1"/>
    <xf numFmtId="0" fontId="0" fillId="0" borderId="16" xfId="0" applyBorder="1" applyAlignment="1"/>
    <xf numFmtId="14" fontId="2" fillId="3" borderId="12" xfId="0" applyNumberFormat="1" applyFont="1" applyFill="1" applyBorder="1" applyAlignment="1"/>
    <xf numFmtId="0" fontId="2" fillId="3" borderId="59" xfId="0" applyFont="1" applyFill="1" applyBorder="1" applyAlignment="1"/>
    <xf numFmtId="0" fontId="0" fillId="0" borderId="25" xfId="0" applyBorder="1" applyAlignment="1"/>
    <xf numFmtId="0" fontId="0" fillId="0" borderId="20" xfId="0" applyBorder="1" applyAlignment="1"/>
    <xf numFmtId="14" fontId="2" fillId="3" borderId="20" xfId="0" applyNumberFormat="1" applyFont="1" applyFill="1" applyBorder="1" applyAlignment="1"/>
    <xf numFmtId="0" fontId="2" fillId="2" borderId="61" xfId="0" applyFont="1" applyFill="1" applyBorder="1" applyAlignment="1" applyProtection="1">
      <alignment horizontal="center"/>
      <protection locked="0"/>
    </xf>
    <xf numFmtId="0" fontId="0" fillId="2" borderId="62" xfId="0" applyFill="1" applyBorder="1" applyAlignment="1" applyProtection="1">
      <alignment horizontal="center"/>
      <protection locked="0"/>
    </xf>
    <xf numFmtId="0" fontId="0" fillId="2" borderId="63" xfId="0" applyFill="1" applyBorder="1" applyAlignment="1" applyProtection="1">
      <alignment horizontal="center"/>
      <protection locked="0"/>
    </xf>
    <xf numFmtId="0" fontId="2" fillId="2" borderId="61" xfId="0" applyFont="1" applyFill="1" applyBorder="1" applyAlignment="1" applyProtection="1">
      <protection locked="0"/>
    </xf>
    <xf numFmtId="0" fontId="0" fillId="2" borderId="62" xfId="0" applyFill="1" applyBorder="1" applyAlignment="1" applyProtection="1">
      <protection locked="0"/>
    </xf>
    <xf numFmtId="0" fontId="0" fillId="2" borderId="63" xfId="0" applyFill="1" applyBorder="1" applyAlignment="1" applyProtection="1">
      <protection locked="0"/>
    </xf>
  </cellXfs>
  <cellStyles count="2">
    <cellStyle name="Hyperlink" xfId="1" builtinId="8"/>
    <cellStyle name="Normal" xfId="0" builtinId="0"/>
  </cellStyles>
  <dxfs count="7">
    <dxf>
      <font>
        <color rgb="FF92D050"/>
      </font>
    </dxf>
    <dxf>
      <font>
        <color rgb="FFFFFF00"/>
      </font>
    </dxf>
    <dxf>
      <font>
        <color rgb="FF92D050"/>
      </font>
    </dxf>
    <dxf>
      <font>
        <color rgb="FF92D050"/>
      </font>
    </dxf>
    <dxf>
      <font>
        <color rgb="FFFFFF00"/>
      </font>
    </dxf>
    <dxf>
      <font>
        <color rgb="FF92D050"/>
      </font>
    </dxf>
    <dxf>
      <font>
        <color rgb="FF92D050"/>
      </font>
    </dxf>
  </dxfs>
  <tableStyles count="0" defaultTableStyle="TableStyleMedium9" defaultPivotStyle="PivotStyleLight16"/>
  <colors>
    <mruColors>
      <color rgb="FF69D8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marker>
            <c:symbol val="none"/>
          </c:marker>
          <c:xVal>
            <c:numRef>
              <c:f>UK!$CP$89:$CP$189</c:f>
              <c:numCache>
                <c:formatCode>General</c:formatCode>
                <c:ptCount val="101"/>
                <c:pt idx="0">
                  <c:v>0</c:v>
                </c:pt>
                <c:pt idx="1">
                  <c:v>5</c:v>
                </c:pt>
                <c:pt idx="2">
                  <c:v>5</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xVal>
          <c:yVal>
            <c:numRef>
              <c:f>UK!$CQ$89:$CQ$189</c:f>
              <c:numCache>
                <c:formatCode>General</c:formatCode>
                <c:ptCount val="101"/>
                <c:pt idx="0">
                  <c:v>1.875</c:v>
                </c:pt>
                <c:pt idx="1">
                  <c:v>1.875</c:v>
                </c:pt>
                <c:pt idx="2">
                  <c:v>3.125</c:v>
                </c:pt>
                <c:pt idx="3">
                  <c:v>3.125</c:v>
                </c:pt>
                <c:pt idx="4">
                  <c:v>1.875</c:v>
                </c:pt>
                <c:pt idx="5">
                  <c:v>1.875</c:v>
                </c:pt>
                <c:pt idx="6">
                  <c:v>1.875</c:v>
                </c:pt>
                <c:pt idx="7">
                  <c:v>1.875</c:v>
                </c:pt>
                <c:pt idx="8">
                  <c:v>1.875</c:v>
                </c:pt>
                <c:pt idx="9">
                  <c:v>1.875</c:v>
                </c:pt>
                <c:pt idx="10">
                  <c:v>1.875</c:v>
                </c:pt>
                <c:pt idx="11">
                  <c:v>1.875</c:v>
                </c:pt>
                <c:pt idx="12">
                  <c:v>1.875</c:v>
                </c:pt>
                <c:pt idx="13">
                  <c:v>1.875</c:v>
                </c:pt>
                <c:pt idx="14">
                  <c:v>1.875</c:v>
                </c:pt>
                <c:pt idx="15">
                  <c:v>1.875</c:v>
                </c:pt>
                <c:pt idx="16">
                  <c:v>1.875</c:v>
                </c:pt>
                <c:pt idx="17">
                  <c:v>1.875</c:v>
                </c:pt>
                <c:pt idx="18">
                  <c:v>1.875</c:v>
                </c:pt>
                <c:pt idx="19">
                  <c:v>1.875</c:v>
                </c:pt>
                <c:pt idx="20">
                  <c:v>1.875</c:v>
                </c:pt>
                <c:pt idx="21">
                  <c:v>1.875</c:v>
                </c:pt>
                <c:pt idx="22">
                  <c:v>1.875</c:v>
                </c:pt>
                <c:pt idx="23">
                  <c:v>1.875</c:v>
                </c:pt>
                <c:pt idx="24">
                  <c:v>1.875</c:v>
                </c:pt>
                <c:pt idx="25">
                  <c:v>1.875</c:v>
                </c:pt>
                <c:pt idx="26">
                  <c:v>1.875</c:v>
                </c:pt>
                <c:pt idx="27">
                  <c:v>1.875</c:v>
                </c:pt>
                <c:pt idx="28">
                  <c:v>1.875</c:v>
                </c:pt>
                <c:pt idx="29">
                  <c:v>1.875</c:v>
                </c:pt>
                <c:pt idx="30">
                  <c:v>1.875</c:v>
                </c:pt>
                <c:pt idx="31">
                  <c:v>1.875</c:v>
                </c:pt>
                <c:pt idx="32">
                  <c:v>1.875</c:v>
                </c:pt>
                <c:pt idx="33">
                  <c:v>1.875</c:v>
                </c:pt>
                <c:pt idx="34">
                  <c:v>1.875</c:v>
                </c:pt>
                <c:pt idx="35">
                  <c:v>1.875</c:v>
                </c:pt>
                <c:pt idx="36">
                  <c:v>1.875</c:v>
                </c:pt>
                <c:pt idx="37">
                  <c:v>1.875</c:v>
                </c:pt>
                <c:pt idx="38">
                  <c:v>1.875</c:v>
                </c:pt>
                <c:pt idx="39">
                  <c:v>1.875</c:v>
                </c:pt>
                <c:pt idx="40">
                  <c:v>1.875</c:v>
                </c:pt>
                <c:pt idx="41">
                  <c:v>1.875</c:v>
                </c:pt>
                <c:pt idx="42">
                  <c:v>1.875</c:v>
                </c:pt>
                <c:pt idx="43">
                  <c:v>1.875</c:v>
                </c:pt>
                <c:pt idx="44">
                  <c:v>1.875</c:v>
                </c:pt>
                <c:pt idx="45">
                  <c:v>1.875</c:v>
                </c:pt>
                <c:pt idx="46">
                  <c:v>1.875</c:v>
                </c:pt>
                <c:pt idx="47">
                  <c:v>1.875</c:v>
                </c:pt>
                <c:pt idx="48">
                  <c:v>1.875</c:v>
                </c:pt>
                <c:pt idx="49">
                  <c:v>1.875</c:v>
                </c:pt>
                <c:pt idx="50">
                  <c:v>1.875</c:v>
                </c:pt>
                <c:pt idx="51">
                  <c:v>1.875</c:v>
                </c:pt>
                <c:pt idx="52">
                  <c:v>1.875</c:v>
                </c:pt>
                <c:pt idx="53">
                  <c:v>1.875</c:v>
                </c:pt>
                <c:pt idx="54">
                  <c:v>1.875</c:v>
                </c:pt>
                <c:pt idx="55">
                  <c:v>1.875</c:v>
                </c:pt>
                <c:pt idx="56">
                  <c:v>1.875</c:v>
                </c:pt>
                <c:pt idx="57">
                  <c:v>1.875</c:v>
                </c:pt>
                <c:pt idx="58">
                  <c:v>1.875</c:v>
                </c:pt>
                <c:pt idx="59">
                  <c:v>1.875</c:v>
                </c:pt>
                <c:pt idx="60">
                  <c:v>1.875</c:v>
                </c:pt>
                <c:pt idx="61">
                  <c:v>1.875</c:v>
                </c:pt>
                <c:pt idx="62">
                  <c:v>1.875</c:v>
                </c:pt>
                <c:pt idx="63">
                  <c:v>1.875</c:v>
                </c:pt>
                <c:pt idx="64">
                  <c:v>1.875</c:v>
                </c:pt>
                <c:pt idx="65">
                  <c:v>1.875</c:v>
                </c:pt>
                <c:pt idx="66">
                  <c:v>1.875</c:v>
                </c:pt>
                <c:pt idx="67">
                  <c:v>1.875</c:v>
                </c:pt>
                <c:pt idx="68">
                  <c:v>1.875</c:v>
                </c:pt>
                <c:pt idx="69">
                  <c:v>1.875</c:v>
                </c:pt>
                <c:pt idx="70">
                  <c:v>1.875</c:v>
                </c:pt>
                <c:pt idx="71">
                  <c:v>1.875</c:v>
                </c:pt>
                <c:pt idx="72">
                  <c:v>1.875</c:v>
                </c:pt>
                <c:pt idx="73">
                  <c:v>1.875</c:v>
                </c:pt>
                <c:pt idx="74">
                  <c:v>1.875</c:v>
                </c:pt>
                <c:pt idx="75">
                  <c:v>1.875</c:v>
                </c:pt>
                <c:pt idx="76">
                  <c:v>1.875</c:v>
                </c:pt>
                <c:pt idx="77">
                  <c:v>1.875</c:v>
                </c:pt>
                <c:pt idx="78">
                  <c:v>1.875</c:v>
                </c:pt>
                <c:pt idx="79">
                  <c:v>1.875</c:v>
                </c:pt>
                <c:pt idx="80">
                  <c:v>1.875</c:v>
                </c:pt>
                <c:pt idx="81">
                  <c:v>1.875</c:v>
                </c:pt>
                <c:pt idx="82">
                  <c:v>1.875</c:v>
                </c:pt>
                <c:pt idx="83">
                  <c:v>1.875</c:v>
                </c:pt>
                <c:pt idx="84">
                  <c:v>1.875</c:v>
                </c:pt>
                <c:pt idx="85">
                  <c:v>1.875</c:v>
                </c:pt>
                <c:pt idx="86">
                  <c:v>1.875</c:v>
                </c:pt>
                <c:pt idx="87">
                  <c:v>1.875</c:v>
                </c:pt>
                <c:pt idx="88">
                  <c:v>1.875</c:v>
                </c:pt>
                <c:pt idx="89">
                  <c:v>1.875</c:v>
                </c:pt>
                <c:pt idx="90">
                  <c:v>1.875</c:v>
                </c:pt>
                <c:pt idx="91">
                  <c:v>1.875</c:v>
                </c:pt>
                <c:pt idx="92">
                  <c:v>1.875</c:v>
                </c:pt>
                <c:pt idx="93">
                  <c:v>1.875</c:v>
                </c:pt>
                <c:pt idx="94">
                  <c:v>1.875</c:v>
                </c:pt>
                <c:pt idx="95">
                  <c:v>1.875</c:v>
                </c:pt>
                <c:pt idx="96">
                  <c:v>1.875</c:v>
                </c:pt>
                <c:pt idx="97">
                  <c:v>1.875</c:v>
                </c:pt>
                <c:pt idx="98">
                  <c:v>1.875</c:v>
                </c:pt>
                <c:pt idx="99">
                  <c:v>1.875</c:v>
                </c:pt>
                <c:pt idx="100">
                  <c:v>1.875</c:v>
                </c:pt>
              </c:numCache>
            </c:numRef>
          </c:yVal>
          <c:smooth val="0"/>
        </c:ser>
        <c:ser>
          <c:idx val="1"/>
          <c:order val="1"/>
          <c:spPr>
            <a:ln>
              <a:solidFill>
                <a:srgbClr val="92D050"/>
              </a:solidFill>
              <a:headEnd type="triangle"/>
              <a:tailEnd type="triangle"/>
            </a:ln>
          </c:spPr>
          <c:marker>
            <c:symbol val="none"/>
          </c:marker>
          <c:xVal>
            <c:numRef>
              <c:f>UK!$CF$53:$CF$54</c:f>
              <c:numCache>
                <c:formatCode>General</c:formatCode>
                <c:ptCount val="2"/>
                <c:pt idx="0">
                  <c:v>0</c:v>
                </c:pt>
                <c:pt idx="1">
                  <c:v>5</c:v>
                </c:pt>
              </c:numCache>
            </c:numRef>
          </c:xVal>
          <c:yVal>
            <c:numRef>
              <c:f>UK!$CG$53:$CG$54</c:f>
              <c:numCache>
                <c:formatCode>General</c:formatCode>
                <c:ptCount val="2"/>
                <c:pt idx="0">
                  <c:v>5.4</c:v>
                </c:pt>
                <c:pt idx="1">
                  <c:v>5.4</c:v>
                </c:pt>
              </c:numCache>
            </c:numRef>
          </c:yVal>
          <c:smooth val="1"/>
        </c:ser>
        <c:ser>
          <c:idx val="2"/>
          <c:order val="2"/>
          <c:spPr>
            <a:ln>
              <a:solidFill>
                <a:srgbClr val="92D050"/>
              </a:solidFill>
              <a:headEnd type="triangle"/>
              <a:tailEnd type="triangle"/>
            </a:ln>
          </c:spPr>
          <c:marker>
            <c:symbol val="none"/>
          </c:marker>
          <c:xVal>
            <c:numRef>
              <c:f>UK!$CF$56:$CF$57</c:f>
              <c:numCache>
                <c:formatCode>General</c:formatCode>
                <c:ptCount val="2"/>
                <c:pt idx="0">
                  <c:v>-0.4</c:v>
                </c:pt>
                <c:pt idx="1">
                  <c:v>-0.4</c:v>
                </c:pt>
              </c:numCache>
            </c:numRef>
          </c:xVal>
          <c:yVal>
            <c:numRef>
              <c:f>UK!$CG$56:$CG$57</c:f>
              <c:numCache>
                <c:formatCode>General</c:formatCode>
                <c:ptCount val="2"/>
                <c:pt idx="0">
                  <c:v>1.875</c:v>
                </c:pt>
                <c:pt idx="1">
                  <c:v>3.125</c:v>
                </c:pt>
              </c:numCache>
            </c:numRef>
          </c:yVal>
          <c:smooth val="1"/>
        </c:ser>
        <c:ser>
          <c:idx val="3"/>
          <c:order val="3"/>
          <c:tx>
            <c:strRef>
              <c:f>UK!$CE$58</c:f>
              <c:strCache>
                <c:ptCount val="1"/>
                <c:pt idx="0">
                  <c:v>8m</c:v>
                </c:pt>
              </c:strCache>
            </c:strRef>
          </c:tx>
          <c:marker>
            <c:symbol val="none"/>
          </c:marker>
          <c:dLbls>
            <c:dLblPos val="t"/>
            <c:showLegendKey val="0"/>
            <c:showVal val="0"/>
            <c:showCatName val="0"/>
            <c:showSerName val="1"/>
            <c:showPercent val="0"/>
            <c:showBubbleSize val="0"/>
            <c:showLeaderLines val="0"/>
          </c:dLbls>
          <c:xVal>
            <c:numRef>
              <c:f>UK!$CF$59</c:f>
              <c:numCache>
                <c:formatCode>General</c:formatCode>
                <c:ptCount val="1"/>
                <c:pt idx="0">
                  <c:v>2.5</c:v>
                </c:pt>
              </c:numCache>
            </c:numRef>
          </c:xVal>
          <c:yVal>
            <c:numRef>
              <c:f>UK!$CG$59</c:f>
              <c:numCache>
                <c:formatCode>General</c:formatCode>
                <c:ptCount val="1"/>
                <c:pt idx="0">
                  <c:v>5.4</c:v>
                </c:pt>
              </c:numCache>
            </c:numRef>
          </c:yVal>
          <c:smooth val="1"/>
        </c:ser>
        <c:ser>
          <c:idx val="4"/>
          <c:order val="4"/>
          <c:tx>
            <c:strRef>
              <c:f>UK!$CE$57</c:f>
              <c:strCache>
                <c:ptCount val="1"/>
                <c:pt idx="0">
                  <c:v>2m</c:v>
                </c:pt>
              </c:strCache>
            </c:strRef>
          </c:tx>
          <c:marker>
            <c:symbol val="none"/>
          </c:marker>
          <c:dLbls>
            <c:dLblPos val="ctr"/>
            <c:showLegendKey val="0"/>
            <c:showVal val="0"/>
            <c:showCatName val="0"/>
            <c:showSerName val="1"/>
            <c:showPercent val="0"/>
            <c:showBubbleSize val="0"/>
            <c:showLeaderLines val="0"/>
          </c:dLbls>
          <c:xVal>
            <c:numRef>
              <c:f>UK!$CF$60</c:f>
              <c:numCache>
                <c:formatCode>General</c:formatCode>
                <c:ptCount val="1"/>
                <c:pt idx="0">
                  <c:v>-0.4</c:v>
                </c:pt>
              </c:numCache>
            </c:numRef>
          </c:xVal>
          <c:yVal>
            <c:numRef>
              <c:f>UK!$CG$60</c:f>
              <c:numCache>
                <c:formatCode>General</c:formatCode>
                <c:ptCount val="1"/>
                <c:pt idx="0">
                  <c:v>2.5</c:v>
                </c:pt>
              </c:numCache>
            </c:numRef>
          </c:yVal>
          <c:smooth val="1"/>
        </c:ser>
        <c:dLbls>
          <c:showLegendKey val="0"/>
          <c:showVal val="0"/>
          <c:showCatName val="0"/>
          <c:showSerName val="0"/>
          <c:showPercent val="0"/>
          <c:showBubbleSize val="0"/>
        </c:dLbls>
        <c:axId val="66869504"/>
        <c:axId val="66899968"/>
      </c:scatterChart>
      <c:valAx>
        <c:axId val="66869504"/>
        <c:scaling>
          <c:orientation val="minMax"/>
          <c:max val="5.0999999999999996"/>
          <c:min val="-0.5"/>
        </c:scaling>
        <c:delete val="1"/>
        <c:axPos val="b"/>
        <c:numFmt formatCode="General" sourceLinked="1"/>
        <c:majorTickMark val="out"/>
        <c:minorTickMark val="none"/>
        <c:tickLblPos val="none"/>
        <c:crossAx val="66899968"/>
        <c:crosses val="autoZero"/>
        <c:crossBetween val="midCat"/>
      </c:valAx>
      <c:valAx>
        <c:axId val="66899968"/>
        <c:scaling>
          <c:orientation val="minMax"/>
          <c:max val="5.5"/>
          <c:min val="-0.1"/>
        </c:scaling>
        <c:delete val="1"/>
        <c:axPos val="l"/>
        <c:numFmt formatCode="General" sourceLinked="1"/>
        <c:majorTickMark val="out"/>
        <c:minorTickMark val="none"/>
        <c:tickLblPos val="none"/>
        <c:crossAx val="66869504"/>
        <c:crosses val="autoZero"/>
        <c:crossBetween val="midCat"/>
      </c:valAx>
      <c:spPr>
        <a:noFill/>
        <a:ln w="25400">
          <a:noFill/>
        </a:ln>
      </c:spPr>
    </c:plotArea>
    <c:plotVisOnly val="0"/>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spPr>
            <a:ln cap="sq">
              <a:solidFill>
                <a:srgbClr val="0070C0"/>
              </a:solidFill>
            </a:ln>
          </c:spPr>
          <c:marker>
            <c:symbol val="none"/>
          </c:marker>
          <c:xVal>
            <c:numRef>
              <c:f>UK!$AL$62:$AL$71</c:f>
              <c:numCache>
                <c:formatCode>General</c:formatCode>
                <c:ptCount val="10"/>
                <c:pt idx="0">
                  <c:v>0</c:v>
                </c:pt>
                <c:pt idx="1">
                  <c:v>5</c:v>
                </c:pt>
                <c:pt idx="2">
                  <c:v>10</c:v>
                </c:pt>
                <c:pt idx="3">
                  <c:v>15</c:v>
                </c:pt>
                <c:pt idx="4">
                  <c:v>30</c:v>
                </c:pt>
                <c:pt idx="5">
                  <c:v>45</c:v>
                </c:pt>
                <c:pt idx="6">
                  <c:v>60</c:v>
                </c:pt>
                <c:pt idx="7">
                  <c:v>120</c:v>
                </c:pt>
                <c:pt idx="8">
                  <c:v>240</c:v>
                </c:pt>
                <c:pt idx="9">
                  <c:v>480</c:v>
                </c:pt>
              </c:numCache>
            </c:numRef>
          </c:xVal>
          <c:yVal>
            <c:numRef>
              <c:f>UK!$BO$62:$BO$71</c:f>
              <c:numCache>
                <c:formatCode>#,##0</c:formatCode>
                <c:ptCount val="10"/>
                <c:pt idx="0" formatCode="General">
                  <c:v>0</c:v>
                </c:pt>
                <c:pt idx="1">
                  <c:v>23.626249999999999</c:v>
                </c:pt>
                <c:pt idx="2">
                  <c:v>33.805500000000002</c:v>
                </c:pt>
                <c:pt idx="3">
                  <c:v>39.730499999999999</c:v>
                </c:pt>
                <c:pt idx="4">
                  <c:v>47.866500000000002</c:v>
                </c:pt>
                <c:pt idx="5">
                  <c:v>50.112000000000002</c:v>
                </c:pt>
                <c:pt idx="6">
                  <c:v>49.68</c:v>
                </c:pt>
                <c:pt idx="7">
                  <c:v>36.527999999999999</c:v>
                </c:pt>
                <c:pt idx="8">
                  <c:v>0</c:v>
                </c:pt>
                <c:pt idx="9">
                  <c:v>0</c:v>
                </c:pt>
              </c:numCache>
            </c:numRef>
          </c:yVal>
          <c:smooth val="1"/>
        </c:ser>
        <c:ser>
          <c:idx val="1"/>
          <c:order val="1"/>
          <c:spPr>
            <a:ln w="19050">
              <a:solidFill>
                <a:srgbClr val="FF0000"/>
              </a:solidFill>
              <a:prstDash val="sysDash"/>
            </a:ln>
          </c:spPr>
          <c:marker>
            <c:symbol val="none"/>
          </c:marker>
          <c:dLbls>
            <c:dLbl>
              <c:idx val="0"/>
              <c:layout/>
              <c:dLblPos val="l"/>
              <c:showLegendKey val="0"/>
              <c:showVal val="1"/>
              <c:showCatName val="0"/>
              <c:showSerName val="0"/>
              <c:showPercent val="0"/>
              <c:showBubbleSize val="0"/>
            </c:dLbl>
            <c:dLblPos val="l"/>
            <c:showLegendKey val="0"/>
            <c:showVal val="0"/>
            <c:showCatName val="0"/>
            <c:showSerName val="0"/>
            <c:showPercent val="0"/>
            <c:showBubbleSize val="0"/>
          </c:dLbls>
          <c:xVal>
            <c:numRef>
              <c:f>UK!$BO$87:$BO$88</c:f>
              <c:numCache>
                <c:formatCode>General</c:formatCode>
                <c:ptCount val="2"/>
                <c:pt idx="0">
                  <c:v>0</c:v>
                </c:pt>
                <c:pt idx="1">
                  <c:v>45</c:v>
                </c:pt>
              </c:numCache>
            </c:numRef>
          </c:xVal>
          <c:yVal>
            <c:numRef>
              <c:f>UK!$BP$87:$BP$88</c:f>
              <c:numCache>
                <c:formatCode>#,##0</c:formatCode>
                <c:ptCount val="2"/>
                <c:pt idx="0">
                  <c:v>50.112000000000002</c:v>
                </c:pt>
                <c:pt idx="1">
                  <c:v>50.112000000000002</c:v>
                </c:pt>
              </c:numCache>
            </c:numRef>
          </c:yVal>
          <c:smooth val="0"/>
        </c:ser>
        <c:dLbls>
          <c:showLegendKey val="0"/>
          <c:showVal val="0"/>
          <c:showCatName val="0"/>
          <c:showSerName val="0"/>
          <c:showPercent val="0"/>
          <c:showBubbleSize val="0"/>
        </c:dLbls>
        <c:axId val="66986752"/>
        <c:axId val="66988672"/>
      </c:scatterChart>
      <c:valAx>
        <c:axId val="66986752"/>
        <c:scaling>
          <c:orientation val="minMax"/>
          <c:max val="480"/>
          <c:min val="0"/>
        </c:scaling>
        <c:delete val="0"/>
        <c:axPos val="b"/>
        <c:majorGridlines/>
        <c:title>
          <c:tx>
            <c:rich>
              <a:bodyPr/>
              <a:lstStyle/>
              <a:p>
                <a:pPr>
                  <a:defRPr/>
                </a:pPr>
                <a:r>
                  <a:rPr lang="en-GB"/>
                  <a:t>Storm Duration (Mins)</a:t>
                </a:r>
              </a:p>
            </c:rich>
          </c:tx>
          <c:layout/>
          <c:overlay val="0"/>
        </c:title>
        <c:numFmt formatCode="General" sourceLinked="1"/>
        <c:majorTickMark val="out"/>
        <c:minorTickMark val="none"/>
        <c:tickLblPos val="nextTo"/>
        <c:crossAx val="66988672"/>
        <c:crosses val="autoZero"/>
        <c:crossBetween val="midCat"/>
        <c:majorUnit val="60"/>
      </c:valAx>
      <c:valAx>
        <c:axId val="66988672"/>
        <c:scaling>
          <c:orientation val="minMax"/>
          <c:min val="0"/>
        </c:scaling>
        <c:delete val="0"/>
        <c:axPos val="l"/>
        <c:majorGridlines/>
        <c:title>
          <c:tx>
            <c:rich>
              <a:bodyPr rot="-5400000" vert="horz"/>
              <a:lstStyle/>
              <a:p>
                <a:pPr>
                  <a:defRPr/>
                </a:pPr>
                <a:r>
                  <a:rPr lang="en-GB"/>
                  <a:t>Storage</a:t>
                </a:r>
                <a:r>
                  <a:rPr lang="en-GB" baseline="0"/>
                  <a:t> Required (m³)</a:t>
                </a:r>
                <a:endParaRPr lang="en-GB"/>
              </a:p>
            </c:rich>
          </c:tx>
          <c:layout/>
          <c:overlay val="0"/>
        </c:title>
        <c:numFmt formatCode="General" sourceLinked="1"/>
        <c:majorTickMark val="out"/>
        <c:minorTickMark val="none"/>
        <c:tickLblPos val="nextTo"/>
        <c:crossAx val="66986752"/>
        <c:crosses val="autoZero"/>
        <c:crossBetween val="midCat"/>
      </c:valAx>
    </c:plotArea>
    <c:plotVisOnly val="0"/>
    <c:dispBlanksAs val="gap"/>
    <c:showDLblsOverMax val="0"/>
  </c:chart>
  <c:spPr>
    <a:solidFill>
      <a:schemeClr val="bg1">
        <a:lumMod val="95000"/>
      </a:schemeClr>
    </a:solidFill>
    <a:ln w="31750" cap="sq">
      <a:solidFill>
        <a:srgbClr val="69D8FF"/>
      </a:solidFill>
      <a:miter lim="800000"/>
    </a:ln>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spPr>
            <a:ln>
              <a:solidFill>
                <a:srgbClr val="0070C0"/>
              </a:solidFill>
            </a:ln>
          </c:spPr>
          <c:marker>
            <c:symbol val="none"/>
          </c:marker>
          <c:xVal>
            <c:numRef>
              <c:f>UK!$CK$76:$CK$80</c:f>
              <c:numCache>
                <c:formatCode>General</c:formatCode>
                <c:ptCount val="5"/>
                <c:pt idx="0">
                  <c:v>0</c:v>
                </c:pt>
                <c:pt idx="1">
                  <c:v>5</c:v>
                </c:pt>
                <c:pt idx="2">
                  <c:v>5</c:v>
                </c:pt>
                <c:pt idx="3">
                  <c:v>0</c:v>
                </c:pt>
                <c:pt idx="4">
                  <c:v>0</c:v>
                </c:pt>
              </c:numCache>
            </c:numRef>
          </c:xVal>
          <c:yVal>
            <c:numRef>
              <c:f>UK!$CL$76:$CL$80</c:f>
              <c:numCache>
                <c:formatCode>General</c:formatCode>
                <c:ptCount val="5"/>
                <c:pt idx="0">
                  <c:v>0</c:v>
                </c:pt>
                <c:pt idx="1">
                  <c:v>0</c:v>
                </c:pt>
                <c:pt idx="2">
                  <c:v>5</c:v>
                </c:pt>
                <c:pt idx="3">
                  <c:v>5</c:v>
                </c:pt>
                <c:pt idx="4">
                  <c:v>0</c:v>
                </c:pt>
              </c:numCache>
            </c:numRef>
          </c:yVal>
          <c:smooth val="0"/>
        </c:ser>
        <c:ser>
          <c:idx val="1"/>
          <c:order val="1"/>
          <c:spPr>
            <a:ln>
              <a:solidFill>
                <a:srgbClr val="92D050"/>
              </a:solidFill>
              <a:headEnd type="triangle"/>
              <a:tailEnd type="triangle"/>
            </a:ln>
          </c:spPr>
          <c:marker>
            <c:symbol val="none"/>
          </c:marker>
          <c:xVal>
            <c:numRef>
              <c:f>UK!$CF$62:$CF$63</c:f>
              <c:numCache>
                <c:formatCode>General</c:formatCode>
                <c:ptCount val="2"/>
                <c:pt idx="0">
                  <c:v>0</c:v>
                </c:pt>
                <c:pt idx="1">
                  <c:v>5</c:v>
                </c:pt>
              </c:numCache>
            </c:numRef>
          </c:xVal>
          <c:yVal>
            <c:numRef>
              <c:f>UK!$CG$62:$CG$63</c:f>
              <c:numCache>
                <c:formatCode>General</c:formatCode>
                <c:ptCount val="2"/>
                <c:pt idx="0">
                  <c:v>5.4</c:v>
                </c:pt>
                <c:pt idx="1">
                  <c:v>5.4</c:v>
                </c:pt>
              </c:numCache>
            </c:numRef>
          </c:yVal>
          <c:smooth val="1"/>
        </c:ser>
        <c:ser>
          <c:idx val="2"/>
          <c:order val="2"/>
          <c:spPr>
            <a:ln>
              <a:solidFill>
                <a:srgbClr val="92D050"/>
              </a:solidFill>
              <a:headEnd type="triangle"/>
              <a:tailEnd type="triangle"/>
            </a:ln>
          </c:spPr>
          <c:marker>
            <c:symbol val="none"/>
          </c:marker>
          <c:xVal>
            <c:numRef>
              <c:f>UK!$CF$65:$CF$66</c:f>
              <c:numCache>
                <c:formatCode>General</c:formatCode>
                <c:ptCount val="2"/>
                <c:pt idx="0">
                  <c:v>5.4</c:v>
                </c:pt>
                <c:pt idx="1">
                  <c:v>5.4</c:v>
                </c:pt>
              </c:numCache>
            </c:numRef>
          </c:xVal>
          <c:yVal>
            <c:numRef>
              <c:f>UK!$CG$65:$CG$66</c:f>
              <c:numCache>
                <c:formatCode>General</c:formatCode>
                <c:ptCount val="2"/>
                <c:pt idx="0">
                  <c:v>0</c:v>
                </c:pt>
                <c:pt idx="1">
                  <c:v>5</c:v>
                </c:pt>
              </c:numCache>
            </c:numRef>
          </c:yVal>
          <c:smooth val="1"/>
        </c:ser>
        <c:ser>
          <c:idx val="3"/>
          <c:order val="3"/>
          <c:tx>
            <c:strRef>
              <c:f>UK!$CE$58</c:f>
              <c:strCache>
                <c:ptCount val="1"/>
                <c:pt idx="0">
                  <c:v>8m</c:v>
                </c:pt>
              </c:strCache>
            </c:strRef>
          </c:tx>
          <c:marker>
            <c:symbol val="none"/>
          </c:marker>
          <c:dLbls>
            <c:dLblPos val="t"/>
            <c:showLegendKey val="0"/>
            <c:showVal val="0"/>
            <c:showCatName val="0"/>
            <c:showSerName val="1"/>
            <c:showPercent val="0"/>
            <c:showBubbleSize val="0"/>
            <c:showLeaderLines val="0"/>
          </c:dLbls>
          <c:xVal>
            <c:numRef>
              <c:f>UK!$CF$68</c:f>
              <c:numCache>
                <c:formatCode>General</c:formatCode>
                <c:ptCount val="1"/>
                <c:pt idx="0">
                  <c:v>2.5</c:v>
                </c:pt>
              </c:numCache>
            </c:numRef>
          </c:xVal>
          <c:yVal>
            <c:numRef>
              <c:f>UK!$CG$68</c:f>
              <c:numCache>
                <c:formatCode>General</c:formatCode>
                <c:ptCount val="1"/>
                <c:pt idx="0">
                  <c:v>5.4</c:v>
                </c:pt>
              </c:numCache>
            </c:numRef>
          </c:yVal>
          <c:smooth val="1"/>
        </c:ser>
        <c:ser>
          <c:idx val="4"/>
          <c:order val="4"/>
          <c:tx>
            <c:strRef>
              <c:f>UK!$CE$59</c:f>
              <c:strCache>
                <c:ptCount val="1"/>
                <c:pt idx="0">
                  <c:v>8m</c:v>
                </c:pt>
              </c:strCache>
            </c:strRef>
          </c:tx>
          <c:marker>
            <c:symbol val="none"/>
          </c:marker>
          <c:dLbls>
            <c:dLblPos val="r"/>
            <c:showLegendKey val="0"/>
            <c:showVal val="0"/>
            <c:showCatName val="0"/>
            <c:showSerName val="1"/>
            <c:showPercent val="0"/>
            <c:showBubbleSize val="0"/>
            <c:showLeaderLines val="0"/>
          </c:dLbls>
          <c:xVal>
            <c:numRef>
              <c:f>UK!$CF$69</c:f>
              <c:numCache>
                <c:formatCode>General</c:formatCode>
                <c:ptCount val="1"/>
                <c:pt idx="0">
                  <c:v>5.4</c:v>
                </c:pt>
              </c:numCache>
            </c:numRef>
          </c:xVal>
          <c:yVal>
            <c:numRef>
              <c:f>UK!$CG$69</c:f>
              <c:numCache>
                <c:formatCode>General</c:formatCode>
                <c:ptCount val="1"/>
                <c:pt idx="0">
                  <c:v>2.5</c:v>
                </c:pt>
              </c:numCache>
            </c:numRef>
          </c:yVal>
          <c:smooth val="1"/>
        </c:ser>
        <c:dLbls>
          <c:showLegendKey val="0"/>
          <c:showVal val="0"/>
          <c:showCatName val="0"/>
          <c:showSerName val="0"/>
          <c:showPercent val="0"/>
          <c:showBubbleSize val="0"/>
        </c:dLbls>
        <c:axId val="51140864"/>
        <c:axId val="51150848"/>
      </c:scatterChart>
      <c:valAx>
        <c:axId val="51140864"/>
        <c:scaling>
          <c:orientation val="minMax"/>
          <c:max val="5.5"/>
          <c:min val="-0.1"/>
        </c:scaling>
        <c:delete val="1"/>
        <c:axPos val="b"/>
        <c:numFmt formatCode="General" sourceLinked="1"/>
        <c:majorTickMark val="out"/>
        <c:minorTickMark val="none"/>
        <c:tickLblPos val="none"/>
        <c:crossAx val="51150848"/>
        <c:crosses val="autoZero"/>
        <c:crossBetween val="midCat"/>
      </c:valAx>
      <c:valAx>
        <c:axId val="51150848"/>
        <c:scaling>
          <c:orientation val="minMax"/>
          <c:max val="5.5"/>
          <c:min val="-0.1"/>
        </c:scaling>
        <c:delete val="1"/>
        <c:axPos val="l"/>
        <c:numFmt formatCode="General" sourceLinked="1"/>
        <c:majorTickMark val="out"/>
        <c:minorTickMark val="none"/>
        <c:tickLblPos val="none"/>
        <c:crossAx val="51140864"/>
        <c:crosses val="autoZero"/>
        <c:crossBetween val="midCat"/>
      </c:valAx>
    </c:plotArea>
    <c:plotVisOnly val="0"/>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marker>
            <c:symbol val="none"/>
          </c:marker>
          <c:xVal>
            <c:numRef>
              <c:f>'[1]1'!$BC$89:$BC$189</c:f>
              <c:numCache>
                <c:formatCode>General</c:formatCode>
                <c:ptCount val="101"/>
                <c:pt idx="0">
                  <c:v>0.5</c:v>
                </c:pt>
                <c:pt idx="1">
                  <c:v>4.5</c:v>
                </c:pt>
                <c:pt idx="2">
                  <c:v>4.5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pt idx="50">
                  <c:v>0.5</c:v>
                </c:pt>
                <c:pt idx="51">
                  <c:v>0.5</c:v>
                </c:pt>
                <c:pt idx="52">
                  <c:v>0.5</c:v>
                </c:pt>
                <c:pt idx="53">
                  <c:v>0.5</c:v>
                </c:pt>
                <c:pt idx="54">
                  <c:v>0.5</c:v>
                </c:pt>
                <c:pt idx="55">
                  <c:v>0.5</c:v>
                </c:pt>
                <c:pt idx="56">
                  <c:v>0.5</c:v>
                </c:pt>
                <c:pt idx="57">
                  <c:v>0.5</c:v>
                </c:pt>
                <c:pt idx="58">
                  <c:v>0.5</c:v>
                </c:pt>
                <c:pt idx="59">
                  <c:v>0.5</c:v>
                </c:pt>
                <c:pt idx="60">
                  <c:v>0.5</c:v>
                </c:pt>
                <c:pt idx="61">
                  <c:v>0.5</c:v>
                </c:pt>
                <c:pt idx="62">
                  <c:v>0.5</c:v>
                </c:pt>
                <c:pt idx="63">
                  <c:v>0.5</c:v>
                </c:pt>
                <c:pt idx="64">
                  <c:v>0.5</c:v>
                </c:pt>
                <c:pt idx="65">
                  <c:v>0.5</c:v>
                </c:pt>
                <c:pt idx="66">
                  <c:v>0.5</c:v>
                </c:pt>
                <c:pt idx="67">
                  <c:v>0.5</c:v>
                </c:pt>
                <c:pt idx="68">
                  <c:v>0.5</c:v>
                </c:pt>
                <c:pt idx="69">
                  <c:v>0.5</c:v>
                </c:pt>
                <c:pt idx="70">
                  <c:v>0.5</c:v>
                </c:pt>
                <c:pt idx="71">
                  <c:v>0.5</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0.5</c:v>
                </c:pt>
                <c:pt idx="88">
                  <c:v>0.5</c:v>
                </c:pt>
                <c:pt idx="89">
                  <c:v>0.5</c:v>
                </c:pt>
                <c:pt idx="90">
                  <c:v>0.5</c:v>
                </c:pt>
                <c:pt idx="91">
                  <c:v>0.5</c:v>
                </c:pt>
                <c:pt idx="92">
                  <c:v>0.5</c:v>
                </c:pt>
                <c:pt idx="93">
                  <c:v>0.5</c:v>
                </c:pt>
                <c:pt idx="94">
                  <c:v>0.5</c:v>
                </c:pt>
                <c:pt idx="95">
                  <c:v>0.5</c:v>
                </c:pt>
                <c:pt idx="96">
                  <c:v>0.5</c:v>
                </c:pt>
                <c:pt idx="97">
                  <c:v>0.5</c:v>
                </c:pt>
                <c:pt idx="98">
                  <c:v>0.5</c:v>
                </c:pt>
                <c:pt idx="99">
                  <c:v>0.5</c:v>
                </c:pt>
                <c:pt idx="100">
                  <c:v>0.5</c:v>
                </c:pt>
              </c:numCache>
            </c:numRef>
          </c:xVal>
          <c:yVal>
            <c:numRef>
              <c:f>'[1]1'!$BD$89:$BD$189</c:f>
              <c:numCache>
                <c:formatCode>General</c:formatCode>
                <c:ptCount val="101"/>
                <c:pt idx="0">
                  <c:v>1</c:v>
                </c:pt>
                <c:pt idx="1">
                  <c:v>1</c:v>
                </c:pt>
                <c:pt idx="2">
                  <c:v>4</c:v>
                </c:pt>
                <c:pt idx="3">
                  <c:v>4</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numCache>
            </c:numRef>
          </c:yVal>
          <c:smooth val="0"/>
        </c:ser>
        <c:ser>
          <c:idx val="1"/>
          <c:order val="1"/>
          <c:spPr>
            <a:ln>
              <a:solidFill>
                <a:srgbClr val="92D050"/>
              </a:solidFill>
              <a:headEnd type="triangle"/>
              <a:tailEnd type="triangle"/>
            </a:ln>
          </c:spPr>
          <c:marker>
            <c:symbol val="none"/>
          </c:marker>
          <c:xVal>
            <c:numRef>
              <c:f>'[1]1'!$AS$53:$AS$54</c:f>
              <c:numCache>
                <c:formatCode>General</c:formatCode>
                <c:ptCount val="2"/>
                <c:pt idx="0">
                  <c:v>0.5</c:v>
                </c:pt>
                <c:pt idx="1">
                  <c:v>4.5</c:v>
                </c:pt>
              </c:numCache>
            </c:numRef>
          </c:xVal>
          <c:yVal>
            <c:numRef>
              <c:f>'[1]1'!$AT$53:$AT$54</c:f>
              <c:numCache>
                <c:formatCode>General</c:formatCode>
                <c:ptCount val="2"/>
                <c:pt idx="0">
                  <c:v>5.4</c:v>
                </c:pt>
                <c:pt idx="1">
                  <c:v>5.4</c:v>
                </c:pt>
              </c:numCache>
            </c:numRef>
          </c:yVal>
          <c:smooth val="1"/>
        </c:ser>
        <c:ser>
          <c:idx val="2"/>
          <c:order val="2"/>
          <c:spPr>
            <a:ln>
              <a:solidFill>
                <a:srgbClr val="92D050"/>
              </a:solidFill>
              <a:headEnd type="triangle"/>
              <a:tailEnd type="triangle"/>
            </a:ln>
          </c:spPr>
          <c:marker>
            <c:symbol val="none"/>
          </c:marker>
          <c:xVal>
            <c:numRef>
              <c:f>'[1]1'!$AS$56:$AS$57</c:f>
              <c:numCache>
                <c:formatCode>General</c:formatCode>
                <c:ptCount val="2"/>
                <c:pt idx="0">
                  <c:v>-0.4</c:v>
                </c:pt>
                <c:pt idx="1">
                  <c:v>-0.4</c:v>
                </c:pt>
              </c:numCache>
            </c:numRef>
          </c:xVal>
          <c:yVal>
            <c:numRef>
              <c:f>'[1]1'!$AT$56:$AT$57</c:f>
              <c:numCache>
                <c:formatCode>General</c:formatCode>
                <c:ptCount val="2"/>
                <c:pt idx="0">
                  <c:v>1</c:v>
                </c:pt>
                <c:pt idx="1">
                  <c:v>4</c:v>
                </c:pt>
              </c:numCache>
            </c:numRef>
          </c:yVal>
          <c:smooth val="1"/>
        </c:ser>
        <c:ser>
          <c:idx val="3"/>
          <c:order val="3"/>
          <c:tx>
            <c:strRef>
              <c:f>'[1]1'!$AR$58</c:f>
              <c:strCache>
                <c:ptCount val="1"/>
                <c:pt idx="0">
                  <c:v>4m</c:v>
                </c:pt>
              </c:strCache>
            </c:strRef>
          </c:tx>
          <c:marker>
            <c:symbol val="none"/>
          </c:marker>
          <c:dLbls>
            <c:dLblPos val="t"/>
            <c:showLegendKey val="0"/>
            <c:showVal val="0"/>
            <c:showCatName val="0"/>
            <c:showSerName val="1"/>
            <c:showPercent val="0"/>
            <c:showBubbleSize val="0"/>
            <c:showLeaderLines val="0"/>
          </c:dLbls>
          <c:xVal>
            <c:numRef>
              <c:f>'[1]1'!$AS$59</c:f>
              <c:numCache>
                <c:formatCode>General</c:formatCode>
                <c:ptCount val="1"/>
                <c:pt idx="0">
                  <c:v>2.5</c:v>
                </c:pt>
              </c:numCache>
            </c:numRef>
          </c:xVal>
          <c:yVal>
            <c:numRef>
              <c:f>'[1]1'!$AT$59</c:f>
              <c:numCache>
                <c:formatCode>General</c:formatCode>
                <c:ptCount val="1"/>
                <c:pt idx="0">
                  <c:v>5.4</c:v>
                </c:pt>
              </c:numCache>
            </c:numRef>
          </c:yVal>
          <c:smooth val="1"/>
        </c:ser>
        <c:ser>
          <c:idx val="4"/>
          <c:order val="4"/>
          <c:tx>
            <c:strRef>
              <c:f>'[1]1'!$AR$57</c:f>
              <c:strCache>
                <c:ptCount val="1"/>
                <c:pt idx="0">
                  <c:v>3m</c:v>
                </c:pt>
              </c:strCache>
            </c:strRef>
          </c:tx>
          <c:marker>
            <c:symbol val="none"/>
          </c:marker>
          <c:dLbls>
            <c:dLblPos val="ctr"/>
            <c:showLegendKey val="0"/>
            <c:showVal val="0"/>
            <c:showCatName val="0"/>
            <c:showSerName val="1"/>
            <c:showPercent val="0"/>
            <c:showBubbleSize val="0"/>
            <c:showLeaderLines val="0"/>
          </c:dLbls>
          <c:xVal>
            <c:numRef>
              <c:f>'[1]1'!$AS$60</c:f>
              <c:numCache>
                <c:formatCode>General</c:formatCode>
                <c:ptCount val="1"/>
                <c:pt idx="0">
                  <c:v>-0.4</c:v>
                </c:pt>
              </c:numCache>
            </c:numRef>
          </c:xVal>
          <c:yVal>
            <c:numRef>
              <c:f>'[1]1'!$AT$60</c:f>
              <c:numCache>
                <c:formatCode>General</c:formatCode>
                <c:ptCount val="1"/>
                <c:pt idx="0">
                  <c:v>2.5</c:v>
                </c:pt>
              </c:numCache>
            </c:numRef>
          </c:yVal>
          <c:smooth val="1"/>
        </c:ser>
        <c:dLbls>
          <c:showLegendKey val="0"/>
          <c:showVal val="0"/>
          <c:showCatName val="0"/>
          <c:showSerName val="0"/>
          <c:showPercent val="0"/>
          <c:showBubbleSize val="0"/>
        </c:dLbls>
        <c:axId val="50261376"/>
        <c:axId val="50263168"/>
      </c:scatterChart>
      <c:valAx>
        <c:axId val="50261376"/>
        <c:scaling>
          <c:orientation val="minMax"/>
          <c:max val="5.0999999999999996"/>
          <c:min val="-0.5"/>
        </c:scaling>
        <c:delete val="1"/>
        <c:axPos val="b"/>
        <c:numFmt formatCode="General" sourceLinked="1"/>
        <c:majorTickMark val="out"/>
        <c:minorTickMark val="none"/>
        <c:tickLblPos val="none"/>
        <c:crossAx val="50263168"/>
        <c:crosses val="autoZero"/>
        <c:crossBetween val="midCat"/>
      </c:valAx>
      <c:valAx>
        <c:axId val="50263168"/>
        <c:scaling>
          <c:orientation val="minMax"/>
          <c:max val="5.5"/>
          <c:min val="-0.1"/>
        </c:scaling>
        <c:delete val="1"/>
        <c:axPos val="l"/>
        <c:numFmt formatCode="General" sourceLinked="1"/>
        <c:majorTickMark val="out"/>
        <c:minorTickMark val="none"/>
        <c:tickLblPos val="none"/>
        <c:crossAx val="50261376"/>
        <c:crosses val="autoZero"/>
        <c:crossBetween val="midCat"/>
      </c:valAx>
      <c:spPr>
        <a:noFill/>
        <a:ln w="25400">
          <a:no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spPr>
            <a:ln>
              <a:solidFill>
                <a:srgbClr val="0070C0"/>
              </a:solidFill>
            </a:ln>
          </c:spPr>
          <c:marker>
            <c:symbol val="none"/>
          </c:marker>
          <c:xVal>
            <c:numRef>
              <c:f>'[1]1'!$AX$76:$AX$80</c:f>
              <c:numCache>
                <c:formatCode>General</c:formatCode>
                <c:ptCount val="5"/>
                <c:pt idx="0">
                  <c:v>1.5</c:v>
                </c:pt>
                <c:pt idx="1">
                  <c:v>3.5</c:v>
                </c:pt>
                <c:pt idx="2">
                  <c:v>3.5</c:v>
                </c:pt>
                <c:pt idx="3">
                  <c:v>1.5</c:v>
                </c:pt>
                <c:pt idx="4">
                  <c:v>1.5</c:v>
                </c:pt>
              </c:numCache>
            </c:numRef>
          </c:xVal>
          <c:yVal>
            <c:numRef>
              <c:f>'[1]1'!$AY$76:$AY$80</c:f>
              <c:numCache>
                <c:formatCode>General</c:formatCode>
                <c:ptCount val="5"/>
                <c:pt idx="0">
                  <c:v>0</c:v>
                </c:pt>
                <c:pt idx="1">
                  <c:v>0</c:v>
                </c:pt>
                <c:pt idx="2">
                  <c:v>5</c:v>
                </c:pt>
                <c:pt idx="3">
                  <c:v>5</c:v>
                </c:pt>
                <c:pt idx="4">
                  <c:v>0</c:v>
                </c:pt>
              </c:numCache>
            </c:numRef>
          </c:yVal>
          <c:smooth val="0"/>
        </c:ser>
        <c:ser>
          <c:idx val="1"/>
          <c:order val="1"/>
          <c:spPr>
            <a:ln>
              <a:solidFill>
                <a:srgbClr val="92D050"/>
              </a:solidFill>
              <a:headEnd type="triangle"/>
              <a:tailEnd type="triangle"/>
            </a:ln>
          </c:spPr>
          <c:marker>
            <c:symbol val="none"/>
          </c:marker>
          <c:xVal>
            <c:numRef>
              <c:f>'[1]1'!$AS$62:$AS$63</c:f>
              <c:numCache>
                <c:formatCode>General</c:formatCode>
                <c:ptCount val="2"/>
                <c:pt idx="0">
                  <c:v>1.5</c:v>
                </c:pt>
                <c:pt idx="1">
                  <c:v>3.5</c:v>
                </c:pt>
              </c:numCache>
            </c:numRef>
          </c:xVal>
          <c:yVal>
            <c:numRef>
              <c:f>'[1]1'!$AT$62:$AT$63</c:f>
              <c:numCache>
                <c:formatCode>General</c:formatCode>
                <c:ptCount val="2"/>
                <c:pt idx="0">
                  <c:v>5.4</c:v>
                </c:pt>
                <c:pt idx="1">
                  <c:v>5.4</c:v>
                </c:pt>
              </c:numCache>
            </c:numRef>
          </c:yVal>
          <c:smooth val="1"/>
        </c:ser>
        <c:ser>
          <c:idx val="2"/>
          <c:order val="2"/>
          <c:spPr>
            <a:ln>
              <a:solidFill>
                <a:srgbClr val="92D050"/>
              </a:solidFill>
              <a:headEnd type="triangle"/>
              <a:tailEnd type="triangle"/>
            </a:ln>
          </c:spPr>
          <c:marker>
            <c:symbol val="none"/>
          </c:marker>
          <c:xVal>
            <c:numRef>
              <c:f>'[1]1'!$AS$65:$AS$66</c:f>
              <c:numCache>
                <c:formatCode>General</c:formatCode>
                <c:ptCount val="2"/>
                <c:pt idx="0">
                  <c:v>5.4</c:v>
                </c:pt>
                <c:pt idx="1">
                  <c:v>5.4</c:v>
                </c:pt>
              </c:numCache>
            </c:numRef>
          </c:xVal>
          <c:yVal>
            <c:numRef>
              <c:f>'[1]1'!$AT$65:$AT$66</c:f>
              <c:numCache>
                <c:formatCode>General</c:formatCode>
                <c:ptCount val="2"/>
                <c:pt idx="0">
                  <c:v>0</c:v>
                </c:pt>
                <c:pt idx="1">
                  <c:v>5</c:v>
                </c:pt>
              </c:numCache>
            </c:numRef>
          </c:yVal>
          <c:smooth val="1"/>
        </c:ser>
        <c:ser>
          <c:idx val="3"/>
          <c:order val="3"/>
          <c:tx>
            <c:strRef>
              <c:f>'[1]1'!$AR$58</c:f>
              <c:strCache>
                <c:ptCount val="1"/>
                <c:pt idx="0">
                  <c:v>4m</c:v>
                </c:pt>
              </c:strCache>
            </c:strRef>
          </c:tx>
          <c:marker>
            <c:symbol val="none"/>
          </c:marker>
          <c:dLbls>
            <c:dLblPos val="t"/>
            <c:showLegendKey val="0"/>
            <c:showVal val="0"/>
            <c:showCatName val="0"/>
            <c:showSerName val="1"/>
            <c:showPercent val="0"/>
            <c:showBubbleSize val="0"/>
            <c:showLeaderLines val="0"/>
          </c:dLbls>
          <c:xVal>
            <c:numRef>
              <c:f>'[1]1'!$AS$68</c:f>
              <c:numCache>
                <c:formatCode>General</c:formatCode>
                <c:ptCount val="1"/>
                <c:pt idx="0">
                  <c:v>2.5</c:v>
                </c:pt>
              </c:numCache>
            </c:numRef>
          </c:xVal>
          <c:yVal>
            <c:numRef>
              <c:f>'[1]1'!$AT$68</c:f>
              <c:numCache>
                <c:formatCode>General</c:formatCode>
                <c:ptCount val="1"/>
                <c:pt idx="0">
                  <c:v>5.4</c:v>
                </c:pt>
              </c:numCache>
            </c:numRef>
          </c:yVal>
          <c:smooth val="1"/>
        </c:ser>
        <c:ser>
          <c:idx val="4"/>
          <c:order val="4"/>
          <c:tx>
            <c:strRef>
              <c:f>'[1]1'!$AR$59</c:f>
              <c:strCache>
                <c:ptCount val="1"/>
                <c:pt idx="0">
                  <c:v>10m</c:v>
                </c:pt>
              </c:strCache>
            </c:strRef>
          </c:tx>
          <c:marker>
            <c:symbol val="none"/>
          </c:marker>
          <c:dLbls>
            <c:dLblPos val="r"/>
            <c:showLegendKey val="0"/>
            <c:showVal val="0"/>
            <c:showCatName val="0"/>
            <c:showSerName val="1"/>
            <c:showPercent val="0"/>
            <c:showBubbleSize val="0"/>
            <c:showLeaderLines val="0"/>
          </c:dLbls>
          <c:xVal>
            <c:numRef>
              <c:f>'[1]1'!$AS$69</c:f>
              <c:numCache>
                <c:formatCode>General</c:formatCode>
                <c:ptCount val="1"/>
                <c:pt idx="0">
                  <c:v>5.4</c:v>
                </c:pt>
              </c:numCache>
            </c:numRef>
          </c:xVal>
          <c:yVal>
            <c:numRef>
              <c:f>'[1]1'!$AT$69</c:f>
              <c:numCache>
                <c:formatCode>General</c:formatCode>
                <c:ptCount val="1"/>
                <c:pt idx="0">
                  <c:v>2.5</c:v>
                </c:pt>
              </c:numCache>
            </c:numRef>
          </c:yVal>
          <c:smooth val="1"/>
        </c:ser>
        <c:dLbls>
          <c:showLegendKey val="0"/>
          <c:showVal val="0"/>
          <c:showCatName val="0"/>
          <c:showSerName val="0"/>
          <c:showPercent val="0"/>
          <c:showBubbleSize val="0"/>
        </c:dLbls>
        <c:axId val="50173824"/>
        <c:axId val="50175360"/>
      </c:scatterChart>
      <c:valAx>
        <c:axId val="50173824"/>
        <c:scaling>
          <c:orientation val="minMax"/>
          <c:max val="5.5"/>
          <c:min val="-0.1"/>
        </c:scaling>
        <c:delete val="1"/>
        <c:axPos val="b"/>
        <c:numFmt formatCode="General" sourceLinked="1"/>
        <c:majorTickMark val="out"/>
        <c:minorTickMark val="none"/>
        <c:tickLblPos val="none"/>
        <c:crossAx val="50175360"/>
        <c:crosses val="autoZero"/>
        <c:crossBetween val="midCat"/>
      </c:valAx>
      <c:valAx>
        <c:axId val="50175360"/>
        <c:scaling>
          <c:orientation val="minMax"/>
          <c:max val="5.5"/>
          <c:min val="-0.1"/>
        </c:scaling>
        <c:delete val="1"/>
        <c:axPos val="l"/>
        <c:numFmt formatCode="General" sourceLinked="1"/>
        <c:majorTickMark val="out"/>
        <c:minorTickMark val="none"/>
        <c:tickLblPos val="none"/>
        <c:crossAx val="50173824"/>
        <c:crosses val="autoZero"/>
        <c:crossBetween val="midCat"/>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9526</xdr:colOff>
      <xdr:row>14</xdr:row>
      <xdr:rowOff>81142</xdr:rowOff>
    </xdr:from>
    <xdr:to>
      <xdr:col>35</xdr:col>
      <xdr:colOff>152400</xdr:colOff>
      <xdr:row>51</xdr:row>
      <xdr:rowOff>193077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1" y="2624317"/>
          <a:ext cx="5648324" cy="7160435"/>
        </a:xfrm>
        <a:prstGeom prst="rect">
          <a:avLst/>
        </a:prstGeom>
      </xdr:spPr>
    </xdr:pic>
    <xdr:clientData/>
  </xdr:twoCellAnchor>
  <xdr:twoCellAnchor>
    <xdr:from>
      <xdr:col>18</xdr:col>
      <xdr:colOff>29817</xdr:colOff>
      <xdr:row>73</xdr:row>
      <xdr:rowOff>24847</xdr:rowOff>
    </xdr:from>
    <xdr:to>
      <xdr:col>27</xdr:col>
      <xdr:colOff>0</xdr:colOff>
      <xdr:row>79</xdr:row>
      <xdr:rowOff>198782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85</xdr:row>
      <xdr:rowOff>171450</xdr:rowOff>
    </xdr:from>
    <xdr:to>
      <xdr:col>35</xdr:col>
      <xdr:colOff>114300</xdr:colOff>
      <xdr:row>102</xdr:row>
      <xdr:rowOff>161925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26</xdr:col>
      <xdr:colOff>155408</xdr:colOff>
      <xdr:row>73</xdr:row>
      <xdr:rowOff>24847</xdr:rowOff>
    </xdr:from>
    <xdr:to>
      <xdr:col>35</xdr:col>
      <xdr:colOff>127095</xdr:colOff>
      <xdr:row>79</xdr:row>
      <xdr:rowOff>198782</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29817</xdr:colOff>
      <xdr:row>19</xdr:row>
      <xdr:rowOff>24847</xdr:rowOff>
    </xdr:from>
    <xdr:to>
      <xdr:col>27</xdr:col>
      <xdr:colOff>0</xdr:colOff>
      <xdr:row>25</xdr:row>
      <xdr:rowOff>198782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155408</xdr:colOff>
      <xdr:row>19</xdr:row>
      <xdr:rowOff>24847</xdr:rowOff>
    </xdr:from>
    <xdr:to>
      <xdr:col>35</xdr:col>
      <xdr:colOff>127095</xdr:colOff>
      <xdr:row>25</xdr:row>
      <xdr:rowOff>198782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uff/Stuff/Website%20&amp;%20Business/SW%20Spreadsheets/Drainage/Final/SW%20Final%20Attenuatio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Known inflow"/>
    </sheetNames>
    <sheetDataSet>
      <sheetData sheetId="0">
        <row r="53">
          <cell r="AS53">
            <v>0.5</v>
          </cell>
          <cell r="AT53">
            <v>5.4</v>
          </cell>
        </row>
        <row r="54">
          <cell r="AS54">
            <v>4.5</v>
          </cell>
          <cell r="AT54">
            <v>5.4</v>
          </cell>
        </row>
        <row r="56">
          <cell r="AS56">
            <v>-0.4</v>
          </cell>
          <cell r="AT56">
            <v>1</v>
          </cell>
        </row>
        <row r="57">
          <cell r="AR57" t="str">
            <v>3m</v>
          </cell>
          <cell r="AS57">
            <v>-0.4</v>
          </cell>
          <cell r="AT57">
            <v>4</v>
          </cell>
        </row>
        <row r="58">
          <cell r="AR58" t="str">
            <v>4m</v>
          </cell>
        </row>
        <row r="59">
          <cell r="AR59" t="str">
            <v>10m</v>
          </cell>
          <cell r="AS59">
            <v>2.5</v>
          </cell>
          <cell r="AT59">
            <v>5.4</v>
          </cell>
        </row>
        <row r="60">
          <cell r="AS60">
            <v>-0.4</v>
          </cell>
          <cell r="AT60">
            <v>2.5</v>
          </cell>
        </row>
        <row r="62">
          <cell r="AS62">
            <v>1.5</v>
          </cell>
          <cell r="AT62">
            <v>5.4</v>
          </cell>
        </row>
        <row r="63">
          <cell r="AS63">
            <v>3.5</v>
          </cell>
          <cell r="AT63">
            <v>5.4</v>
          </cell>
        </row>
        <row r="65">
          <cell r="AS65">
            <v>5.4</v>
          </cell>
          <cell r="AT65">
            <v>0</v>
          </cell>
        </row>
        <row r="66">
          <cell r="AS66">
            <v>5.4</v>
          </cell>
          <cell r="AT66">
            <v>5</v>
          </cell>
        </row>
        <row r="68">
          <cell r="AS68">
            <v>2.5</v>
          </cell>
          <cell r="AT68">
            <v>5.4</v>
          </cell>
        </row>
        <row r="69">
          <cell r="AS69">
            <v>5.4</v>
          </cell>
          <cell r="AT69">
            <v>2.5</v>
          </cell>
        </row>
        <row r="76">
          <cell r="AX76">
            <v>1.5</v>
          </cell>
          <cell r="AY76">
            <v>0</v>
          </cell>
        </row>
        <row r="77">
          <cell r="AX77">
            <v>3.5</v>
          </cell>
          <cell r="AY77">
            <v>0</v>
          </cell>
        </row>
        <row r="78">
          <cell r="AX78">
            <v>3.5</v>
          </cell>
          <cell r="AY78">
            <v>5</v>
          </cell>
        </row>
        <row r="79">
          <cell r="AX79">
            <v>1.5</v>
          </cell>
          <cell r="AY79">
            <v>5</v>
          </cell>
        </row>
        <row r="80">
          <cell r="AX80">
            <v>1.5</v>
          </cell>
          <cell r="AY80">
            <v>0</v>
          </cell>
        </row>
        <row r="89">
          <cell r="BC89">
            <v>0.5</v>
          </cell>
          <cell r="BD89">
            <v>1</v>
          </cell>
        </row>
        <row r="90">
          <cell r="BC90">
            <v>4.5</v>
          </cell>
          <cell r="BD90">
            <v>1</v>
          </cell>
        </row>
        <row r="91">
          <cell r="BC91">
            <v>4.5</v>
          </cell>
          <cell r="BD91">
            <v>4</v>
          </cell>
        </row>
        <row r="92">
          <cell r="BC92">
            <v>0.5</v>
          </cell>
          <cell r="BD92">
            <v>4</v>
          </cell>
        </row>
        <row r="93">
          <cell r="BC93">
            <v>0.5</v>
          </cell>
          <cell r="BD93">
            <v>1</v>
          </cell>
        </row>
        <row r="94">
          <cell r="BC94">
            <v>0.5</v>
          </cell>
          <cell r="BD94">
            <v>1</v>
          </cell>
        </row>
        <row r="95">
          <cell r="BC95">
            <v>0.5</v>
          </cell>
          <cell r="BD95">
            <v>1</v>
          </cell>
        </row>
        <row r="96">
          <cell r="BC96">
            <v>0.5</v>
          </cell>
          <cell r="BD96">
            <v>1</v>
          </cell>
        </row>
        <row r="97">
          <cell r="BC97">
            <v>0.5</v>
          </cell>
          <cell r="BD97">
            <v>1</v>
          </cell>
        </row>
        <row r="98">
          <cell r="BC98">
            <v>0.5</v>
          </cell>
          <cell r="BD98">
            <v>1</v>
          </cell>
        </row>
        <row r="99">
          <cell r="BC99">
            <v>0.5</v>
          </cell>
          <cell r="BD99">
            <v>1</v>
          </cell>
        </row>
        <row r="100">
          <cell r="BC100">
            <v>0.5</v>
          </cell>
          <cell r="BD100">
            <v>1</v>
          </cell>
        </row>
        <row r="101">
          <cell r="BC101">
            <v>0.5</v>
          </cell>
          <cell r="BD101">
            <v>1</v>
          </cell>
        </row>
        <row r="102">
          <cell r="BC102">
            <v>0.5</v>
          </cell>
          <cell r="BD102">
            <v>1</v>
          </cell>
        </row>
        <row r="103">
          <cell r="BC103">
            <v>0.5</v>
          </cell>
          <cell r="BD103">
            <v>1</v>
          </cell>
        </row>
        <row r="104">
          <cell r="BC104">
            <v>0.5</v>
          </cell>
          <cell r="BD104">
            <v>1</v>
          </cell>
        </row>
        <row r="105">
          <cell r="BC105">
            <v>0.5</v>
          </cell>
          <cell r="BD105">
            <v>1</v>
          </cell>
        </row>
        <row r="106">
          <cell r="BC106">
            <v>0.5</v>
          </cell>
          <cell r="BD106">
            <v>1</v>
          </cell>
        </row>
        <row r="107">
          <cell r="BC107">
            <v>0.5</v>
          </cell>
          <cell r="BD107">
            <v>1</v>
          </cell>
        </row>
        <row r="108">
          <cell r="BC108">
            <v>0.5</v>
          </cell>
          <cell r="BD108">
            <v>1</v>
          </cell>
        </row>
        <row r="109">
          <cell r="BC109">
            <v>0.5</v>
          </cell>
          <cell r="BD109">
            <v>1</v>
          </cell>
        </row>
        <row r="110">
          <cell r="BC110">
            <v>0.5</v>
          </cell>
          <cell r="BD110">
            <v>1</v>
          </cell>
        </row>
        <row r="111">
          <cell r="BC111">
            <v>0.5</v>
          </cell>
          <cell r="BD111">
            <v>1</v>
          </cell>
        </row>
        <row r="112">
          <cell r="BC112">
            <v>0.5</v>
          </cell>
          <cell r="BD112">
            <v>1</v>
          </cell>
        </row>
        <row r="113">
          <cell r="BC113">
            <v>0.5</v>
          </cell>
          <cell r="BD113">
            <v>1</v>
          </cell>
        </row>
        <row r="114">
          <cell r="BC114">
            <v>0.5</v>
          </cell>
          <cell r="BD114">
            <v>1</v>
          </cell>
        </row>
        <row r="115">
          <cell r="BC115">
            <v>0.5</v>
          </cell>
          <cell r="BD115">
            <v>1</v>
          </cell>
        </row>
        <row r="116">
          <cell r="BC116">
            <v>0.5</v>
          </cell>
          <cell r="BD116">
            <v>1</v>
          </cell>
        </row>
        <row r="117">
          <cell r="BC117">
            <v>0.5</v>
          </cell>
          <cell r="BD117">
            <v>1</v>
          </cell>
        </row>
        <row r="118">
          <cell r="BC118">
            <v>0.5</v>
          </cell>
          <cell r="BD118">
            <v>1</v>
          </cell>
        </row>
        <row r="119">
          <cell r="BC119">
            <v>0.5</v>
          </cell>
          <cell r="BD119">
            <v>1</v>
          </cell>
        </row>
        <row r="120">
          <cell r="BC120">
            <v>0.5</v>
          </cell>
          <cell r="BD120">
            <v>1</v>
          </cell>
        </row>
        <row r="121">
          <cell r="BC121">
            <v>0.5</v>
          </cell>
          <cell r="BD121">
            <v>1</v>
          </cell>
        </row>
        <row r="122">
          <cell r="BC122">
            <v>0.5</v>
          </cell>
          <cell r="BD122">
            <v>1</v>
          </cell>
        </row>
        <row r="123">
          <cell r="BC123">
            <v>0.5</v>
          </cell>
          <cell r="BD123">
            <v>1</v>
          </cell>
        </row>
        <row r="124">
          <cell r="BC124">
            <v>0.5</v>
          </cell>
          <cell r="BD124">
            <v>1</v>
          </cell>
        </row>
        <row r="125">
          <cell r="BC125">
            <v>0.5</v>
          </cell>
          <cell r="BD125">
            <v>1</v>
          </cell>
        </row>
        <row r="126">
          <cell r="BC126">
            <v>0.5</v>
          </cell>
          <cell r="BD126">
            <v>1</v>
          </cell>
        </row>
        <row r="127">
          <cell r="BC127">
            <v>0.5</v>
          </cell>
          <cell r="BD127">
            <v>1</v>
          </cell>
        </row>
        <row r="128">
          <cell r="BC128">
            <v>0.5</v>
          </cell>
          <cell r="BD128">
            <v>1</v>
          </cell>
        </row>
        <row r="129">
          <cell r="BC129">
            <v>0.5</v>
          </cell>
          <cell r="BD129">
            <v>1</v>
          </cell>
        </row>
        <row r="130">
          <cell r="BC130">
            <v>0.5</v>
          </cell>
          <cell r="BD130">
            <v>1</v>
          </cell>
        </row>
        <row r="131">
          <cell r="BC131">
            <v>0.5</v>
          </cell>
          <cell r="BD131">
            <v>1</v>
          </cell>
        </row>
        <row r="132">
          <cell r="BC132">
            <v>0.5</v>
          </cell>
          <cell r="BD132">
            <v>1</v>
          </cell>
        </row>
        <row r="133">
          <cell r="BC133">
            <v>0.5</v>
          </cell>
          <cell r="BD133">
            <v>1</v>
          </cell>
        </row>
        <row r="134">
          <cell r="BC134">
            <v>0.5</v>
          </cell>
          <cell r="BD134">
            <v>1</v>
          </cell>
        </row>
        <row r="135">
          <cell r="BC135">
            <v>0.5</v>
          </cell>
          <cell r="BD135">
            <v>1</v>
          </cell>
        </row>
        <row r="136">
          <cell r="BC136">
            <v>0.5</v>
          </cell>
          <cell r="BD136">
            <v>1</v>
          </cell>
        </row>
        <row r="137">
          <cell r="BC137">
            <v>0.5</v>
          </cell>
          <cell r="BD137">
            <v>1</v>
          </cell>
        </row>
        <row r="138">
          <cell r="BC138">
            <v>0.5</v>
          </cell>
          <cell r="BD138">
            <v>1</v>
          </cell>
        </row>
        <row r="139">
          <cell r="BC139">
            <v>0.5</v>
          </cell>
          <cell r="BD139">
            <v>1</v>
          </cell>
        </row>
        <row r="140">
          <cell r="BC140">
            <v>0.5</v>
          </cell>
          <cell r="BD140">
            <v>1</v>
          </cell>
        </row>
        <row r="141">
          <cell r="BC141">
            <v>0.5</v>
          </cell>
          <cell r="BD141">
            <v>1</v>
          </cell>
        </row>
        <row r="142">
          <cell r="BC142">
            <v>0.5</v>
          </cell>
          <cell r="BD142">
            <v>1</v>
          </cell>
        </row>
        <row r="143">
          <cell r="BC143">
            <v>0.5</v>
          </cell>
          <cell r="BD143">
            <v>1</v>
          </cell>
        </row>
        <row r="144">
          <cell r="BC144">
            <v>0.5</v>
          </cell>
          <cell r="BD144">
            <v>1</v>
          </cell>
        </row>
        <row r="145">
          <cell r="BC145">
            <v>0.5</v>
          </cell>
          <cell r="BD145">
            <v>1</v>
          </cell>
        </row>
        <row r="146">
          <cell r="BC146">
            <v>0.5</v>
          </cell>
          <cell r="BD146">
            <v>1</v>
          </cell>
        </row>
        <row r="147">
          <cell r="BC147">
            <v>0.5</v>
          </cell>
          <cell r="BD147">
            <v>1</v>
          </cell>
        </row>
        <row r="148">
          <cell r="BC148">
            <v>0.5</v>
          </cell>
          <cell r="BD148">
            <v>1</v>
          </cell>
        </row>
        <row r="149">
          <cell r="BC149">
            <v>0.5</v>
          </cell>
          <cell r="BD149">
            <v>1</v>
          </cell>
        </row>
        <row r="150">
          <cell r="BC150">
            <v>0.5</v>
          </cell>
          <cell r="BD150">
            <v>1</v>
          </cell>
        </row>
        <row r="151">
          <cell r="BC151">
            <v>0.5</v>
          </cell>
          <cell r="BD151">
            <v>1</v>
          </cell>
        </row>
        <row r="152">
          <cell r="BC152">
            <v>0.5</v>
          </cell>
          <cell r="BD152">
            <v>1</v>
          </cell>
        </row>
        <row r="153">
          <cell r="BC153">
            <v>0.5</v>
          </cell>
          <cell r="BD153">
            <v>1</v>
          </cell>
        </row>
        <row r="154">
          <cell r="BC154">
            <v>0.5</v>
          </cell>
          <cell r="BD154">
            <v>1</v>
          </cell>
        </row>
        <row r="155">
          <cell r="BC155">
            <v>0.5</v>
          </cell>
          <cell r="BD155">
            <v>1</v>
          </cell>
        </row>
        <row r="156">
          <cell r="BC156">
            <v>0.5</v>
          </cell>
          <cell r="BD156">
            <v>1</v>
          </cell>
        </row>
        <row r="157">
          <cell r="BC157">
            <v>0.5</v>
          </cell>
          <cell r="BD157">
            <v>1</v>
          </cell>
        </row>
        <row r="158">
          <cell r="BC158">
            <v>0.5</v>
          </cell>
          <cell r="BD158">
            <v>1</v>
          </cell>
        </row>
        <row r="159">
          <cell r="BC159">
            <v>0.5</v>
          </cell>
          <cell r="BD159">
            <v>1</v>
          </cell>
        </row>
        <row r="160">
          <cell r="BC160">
            <v>0.5</v>
          </cell>
          <cell r="BD160">
            <v>1</v>
          </cell>
        </row>
        <row r="161">
          <cell r="BC161">
            <v>0.5</v>
          </cell>
          <cell r="BD161">
            <v>1</v>
          </cell>
        </row>
        <row r="162">
          <cell r="BC162">
            <v>0.5</v>
          </cell>
          <cell r="BD162">
            <v>1</v>
          </cell>
        </row>
        <row r="163">
          <cell r="BC163">
            <v>0.5</v>
          </cell>
          <cell r="BD163">
            <v>1</v>
          </cell>
        </row>
        <row r="164">
          <cell r="BC164">
            <v>0.5</v>
          </cell>
          <cell r="BD164">
            <v>1</v>
          </cell>
        </row>
        <row r="165">
          <cell r="BC165">
            <v>0.5</v>
          </cell>
          <cell r="BD165">
            <v>1</v>
          </cell>
        </row>
        <row r="166">
          <cell r="BC166">
            <v>0.5</v>
          </cell>
          <cell r="BD166">
            <v>1</v>
          </cell>
        </row>
        <row r="167">
          <cell r="BC167">
            <v>0.5</v>
          </cell>
          <cell r="BD167">
            <v>1</v>
          </cell>
        </row>
        <row r="168">
          <cell r="BC168">
            <v>0.5</v>
          </cell>
          <cell r="BD168">
            <v>1</v>
          </cell>
        </row>
        <row r="169">
          <cell r="BC169">
            <v>0.5</v>
          </cell>
          <cell r="BD169">
            <v>1</v>
          </cell>
        </row>
        <row r="170">
          <cell r="BC170">
            <v>0.5</v>
          </cell>
          <cell r="BD170">
            <v>1</v>
          </cell>
        </row>
        <row r="171">
          <cell r="BC171">
            <v>0.5</v>
          </cell>
          <cell r="BD171">
            <v>1</v>
          </cell>
        </row>
        <row r="172">
          <cell r="BC172">
            <v>0.5</v>
          </cell>
          <cell r="BD172">
            <v>1</v>
          </cell>
        </row>
        <row r="173">
          <cell r="BC173">
            <v>0.5</v>
          </cell>
          <cell r="BD173">
            <v>1</v>
          </cell>
        </row>
        <row r="174">
          <cell r="BC174">
            <v>0.5</v>
          </cell>
          <cell r="BD174">
            <v>1</v>
          </cell>
        </row>
        <row r="175">
          <cell r="BC175">
            <v>0.5</v>
          </cell>
          <cell r="BD175">
            <v>1</v>
          </cell>
        </row>
        <row r="176">
          <cell r="BC176">
            <v>0.5</v>
          </cell>
          <cell r="BD176">
            <v>1</v>
          </cell>
        </row>
        <row r="177">
          <cell r="BC177">
            <v>0.5</v>
          </cell>
          <cell r="BD177">
            <v>1</v>
          </cell>
        </row>
        <row r="178">
          <cell r="BC178">
            <v>0.5</v>
          </cell>
          <cell r="BD178">
            <v>1</v>
          </cell>
        </row>
        <row r="179">
          <cell r="BC179">
            <v>0.5</v>
          </cell>
          <cell r="BD179">
            <v>1</v>
          </cell>
        </row>
        <row r="180">
          <cell r="BC180">
            <v>0.5</v>
          </cell>
          <cell r="BD180">
            <v>1</v>
          </cell>
        </row>
        <row r="181">
          <cell r="BC181">
            <v>0.5</v>
          </cell>
          <cell r="BD181">
            <v>1</v>
          </cell>
        </row>
        <row r="182">
          <cell r="BC182">
            <v>0.5</v>
          </cell>
          <cell r="BD182">
            <v>1</v>
          </cell>
        </row>
        <row r="183">
          <cell r="BC183">
            <v>0.5</v>
          </cell>
          <cell r="BD183">
            <v>1</v>
          </cell>
        </row>
        <row r="184">
          <cell r="BC184">
            <v>0.5</v>
          </cell>
          <cell r="BD184">
            <v>1</v>
          </cell>
        </row>
        <row r="185">
          <cell r="BC185">
            <v>0.5</v>
          </cell>
          <cell r="BD185">
            <v>1</v>
          </cell>
        </row>
        <row r="186">
          <cell r="BC186">
            <v>0.5</v>
          </cell>
          <cell r="BD186">
            <v>1</v>
          </cell>
        </row>
        <row r="187">
          <cell r="BC187">
            <v>0.5</v>
          </cell>
          <cell r="BD187">
            <v>1</v>
          </cell>
        </row>
        <row r="188">
          <cell r="BC188">
            <v>0.5</v>
          </cell>
          <cell r="BD188">
            <v>1</v>
          </cell>
        </row>
        <row r="189">
          <cell r="BC189">
            <v>0.5</v>
          </cell>
          <cell r="BD189">
            <v>1</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ivilweb-spreadsheets.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N105"/>
  <sheetViews>
    <sheetView tabSelected="1" workbookViewId="0">
      <selection activeCell="H25" sqref="H25"/>
    </sheetView>
  </sheetViews>
  <sheetFormatPr defaultRowHeight="15"/>
  <cols>
    <col min="1" max="1" width="1" style="169" customWidth="1"/>
    <col min="2" max="36" width="2.42578125" style="169" customWidth="1"/>
    <col min="37" max="92" width="9.140625" style="169"/>
    <col min="93" max="16384" width="9.140625" style="41"/>
  </cols>
  <sheetData>
    <row r="1" spans="1:69" s="41" customFormat="1" ht="17.25" thickBot="1">
      <c r="A1" s="1"/>
      <c r="B1" s="166" t="s">
        <v>77</v>
      </c>
      <c r="C1" s="167"/>
      <c r="D1" s="167"/>
      <c r="E1" s="167"/>
      <c r="F1" s="167"/>
      <c r="G1" s="166" t="s">
        <v>78</v>
      </c>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6" t="s">
        <v>79</v>
      </c>
      <c r="AG1" s="167"/>
      <c r="AH1" s="167"/>
      <c r="AI1" s="167"/>
      <c r="AJ1" s="167"/>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row>
    <row r="2" spans="1:69" s="41" customFormat="1">
      <c r="A2" s="1"/>
      <c r="B2" s="83" t="s">
        <v>3</v>
      </c>
      <c r="C2" s="170"/>
      <c r="D2" s="170"/>
      <c r="E2" s="170"/>
      <c r="F2" s="171"/>
      <c r="G2" s="92" t="s">
        <v>4</v>
      </c>
      <c r="H2" s="93"/>
      <c r="I2" s="93"/>
      <c r="J2" s="93"/>
      <c r="K2" s="93"/>
      <c r="L2" s="93"/>
      <c r="M2" s="94"/>
      <c r="N2" s="172"/>
      <c r="O2" s="172"/>
      <c r="P2" s="172"/>
      <c r="Q2" s="172"/>
      <c r="R2" s="172"/>
      <c r="S2" s="172"/>
      <c r="T2" s="172"/>
      <c r="U2" s="172"/>
      <c r="V2" s="172"/>
      <c r="W2" s="172"/>
      <c r="X2" s="172"/>
      <c r="Y2" s="172"/>
      <c r="Z2" s="172"/>
      <c r="AA2" s="172"/>
      <c r="AB2" s="172"/>
      <c r="AC2" s="172"/>
      <c r="AD2" s="172"/>
      <c r="AE2" s="173"/>
      <c r="AF2" s="97" t="s">
        <v>5</v>
      </c>
      <c r="AG2" s="93"/>
      <c r="AH2" s="93"/>
      <c r="AI2" s="93"/>
      <c r="AJ2" s="98"/>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row>
    <row r="3" spans="1:69" s="41" customFormat="1">
      <c r="A3" s="1"/>
      <c r="B3" s="174"/>
      <c r="C3" s="175"/>
      <c r="D3" s="175"/>
      <c r="E3" s="175"/>
      <c r="F3" s="176"/>
      <c r="G3" s="54" t="s">
        <v>6</v>
      </c>
      <c r="H3" s="49"/>
      <c r="I3" s="49"/>
      <c r="J3" s="49"/>
      <c r="K3" s="49"/>
      <c r="L3" s="177"/>
      <c r="M3" s="100" t="s">
        <v>94</v>
      </c>
      <c r="N3" s="49"/>
      <c r="O3" s="49"/>
      <c r="P3" s="49"/>
      <c r="Q3" s="49"/>
      <c r="R3" s="49"/>
      <c r="S3" s="49"/>
      <c r="T3" s="49"/>
      <c r="U3" s="49"/>
      <c r="V3" s="49"/>
      <c r="W3" s="49"/>
      <c r="X3" s="49"/>
      <c r="Y3" s="49"/>
      <c r="Z3" s="49"/>
      <c r="AA3" s="49"/>
      <c r="AB3" s="49"/>
      <c r="AC3" s="49"/>
      <c r="AD3" s="49"/>
      <c r="AE3" s="101"/>
      <c r="AF3" s="48"/>
      <c r="AG3" s="49"/>
      <c r="AH3" s="49"/>
      <c r="AI3" s="49"/>
      <c r="AJ3" s="50"/>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row>
    <row r="4" spans="1:69" s="41" customFormat="1">
      <c r="A4" s="1"/>
      <c r="B4" s="174"/>
      <c r="C4" s="175"/>
      <c r="D4" s="175"/>
      <c r="E4" s="175"/>
      <c r="F4" s="176"/>
      <c r="G4" s="51"/>
      <c r="H4" s="49"/>
      <c r="I4" s="49"/>
      <c r="J4" s="49"/>
      <c r="K4" s="49"/>
      <c r="L4" s="49"/>
      <c r="M4" s="49"/>
      <c r="N4" s="49"/>
      <c r="O4" s="49"/>
      <c r="P4" s="49"/>
      <c r="Q4" s="49"/>
      <c r="R4" s="49"/>
      <c r="S4" s="49"/>
      <c r="T4" s="49"/>
      <c r="U4" s="49"/>
      <c r="V4" s="49"/>
      <c r="W4" s="49"/>
      <c r="X4" s="49"/>
      <c r="Y4" s="49"/>
      <c r="Z4" s="49"/>
      <c r="AA4" s="49"/>
      <c r="AB4" s="49"/>
      <c r="AC4" s="49"/>
      <c r="AD4" s="49"/>
      <c r="AE4" s="101"/>
      <c r="AF4" s="54" t="s">
        <v>7</v>
      </c>
      <c r="AG4" s="55"/>
      <c r="AH4" s="55"/>
      <c r="AI4" s="55"/>
      <c r="AJ4" s="56"/>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row>
    <row r="5" spans="1:69" s="41" customFormat="1" ht="15.75" thickBot="1">
      <c r="A5" s="1"/>
      <c r="B5" s="178"/>
      <c r="C5" s="179"/>
      <c r="D5" s="179"/>
      <c r="E5" s="179"/>
      <c r="F5" s="180"/>
      <c r="G5" s="57" t="s">
        <v>8</v>
      </c>
      <c r="H5" s="58"/>
      <c r="I5" s="58"/>
      <c r="J5" s="58"/>
      <c r="K5" s="58"/>
      <c r="L5" s="59"/>
      <c r="M5" s="60" t="s">
        <v>80</v>
      </c>
      <c r="N5" s="66"/>
      <c r="O5" s="66"/>
      <c r="P5" s="66"/>
      <c r="Q5" s="66"/>
      <c r="R5" s="66"/>
      <c r="S5" s="181"/>
      <c r="T5" s="63" t="s">
        <v>9</v>
      </c>
      <c r="U5" s="57"/>
      <c r="V5" s="57"/>
      <c r="W5" s="57"/>
      <c r="X5" s="57"/>
      <c r="Y5" s="64"/>
      <c r="Z5" s="65"/>
      <c r="AA5" s="66"/>
      <c r="AB5" s="66"/>
      <c r="AC5" s="66"/>
      <c r="AD5" s="66"/>
      <c r="AE5" s="67"/>
      <c r="AF5" s="68"/>
      <c r="AG5" s="66"/>
      <c r="AH5" s="66"/>
      <c r="AI5" s="66"/>
      <c r="AJ5" s="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row>
    <row r="6" spans="1:69" s="41" customFormat="1">
      <c r="A6" s="1"/>
      <c r="B6" s="2"/>
      <c r="C6" s="3"/>
      <c r="D6" s="3"/>
      <c r="E6" s="3"/>
      <c r="F6" s="4"/>
      <c r="G6" s="5"/>
      <c r="H6" s="35"/>
      <c r="I6" s="35"/>
      <c r="J6" s="35"/>
      <c r="K6" s="35"/>
      <c r="L6" s="35"/>
      <c r="M6" s="35"/>
      <c r="N6" s="35"/>
      <c r="O6" s="35"/>
      <c r="P6" s="35"/>
      <c r="Q6" s="35"/>
      <c r="R6" s="35"/>
      <c r="S6" s="35"/>
      <c r="T6" s="35"/>
      <c r="U6" s="35"/>
      <c r="V6" s="35"/>
      <c r="W6" s="35"/>
      <c r="X6" s="3"/>
      <c r="Y6" s="3"/>
      <c r="Z6" s="3"/>
      <c r="AA6" s="3"/>
      <c r="AB6" s="3"/>
      <c r="AC6" s="3"/>
      <c r="AD6" s="3"/>
      <c r="AE6" s="6"/>
      <c r="AF6" s="7"/>
      <c r="AG6" s="3"/>
      <c r="AH6" s="3"/>
      <c r="AI6" s="3"/>
      <c r="AJ6" s="8"/>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row>
    <row r="7" spans="1:69" s="41" customFormat="1" ht="15" customHeight="1">
      <c r="A7" s="1"/>
      <c r="B7" s="9"/>
      <c r="C7" s="10"/>
      <c r="D7" s="10"/>
      <c r="E7" s="10"/>
      <c r="F7" s="11"/>
      <c r="G7" s="34"/>
      <c r="H7" s="182" t="s">
        <v>81</v>
      </c>
      <c r="I7" s="183"/>
      <c r="J7" s="183"/>
      <c r="K7" s="183"/>
      <c r="L7" s="183"/>
      <c r="M7" s="183"/>
      <c r="N7" s="183"/>
      <c r="O7" s="183"/>
      <c r="P7" s="183"/>
      <c r="Q7" s="183"/>
      <c r="R7" s="183"/>
      <c r="S7" s="183"/>
      <c r="T7" s="183"/>
      <c r="U7" s="183"/>
      <c r="V7" s="183"/>
      <c r="W7" s="183"/>
      <c r="X7" s="183"/>
      <c r="Y7" s="183"/>
      <c r="Z7" s="183"/>
      <c r="AA7" s="183"/>
      <c r="AB7" s="183"/>
      <c r="AC7" s="183"/>
      <c r="AD7" s="184"/>
      <c r="AE7" s="13"/>
      <c r="AF7" s="14"/>
      <c r="AG7" s="10"/>
      <c r="AH7" s="10"/>
      <c r="AI7" s="10"/>
      <c r="AJ7" s="15"/>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c r="BM7" s="169"/>
      <c r="BN7" s="169"/>
      <c r="BO7" s="169"/>
      <c r="BP7" s="169"/>
      <c r="BQ7" s="169"/>
    </row>
    <row r="8" spans="1:69" s="41" customFormat="1">
      <c r="A8" s="1"/>
      <c r="B8" s="9"/>
      <c r="C8" s="10"/>
      <c r="D8" s="10"/>
      <c r="E8" s="10"/>
      <c r="F8" s="11"/>
      <c r="G8" s="34"/>
      <c r="H8" s="185"/>
      <c r="I8" s="186"/>
      <c r="J8" s="186"/>
      <c r="K8" s="186"/>
      <c r="L8" s="186"/>
      <c r="M8" s="186"/>
      <c r="N8" s="186"/>
      <c r="O8" s="186"/>
      <c r="P8" s="186"/>
      <c r="Q8" s="186"/>
      <c r="R8" s="186"/>
      <c r="S8" s="186"/>
      <c r="T8" s="186"/>
      <c r="U8" s="186"/>
      <c r="V8" s="186"/>
      <c r="W8" s="186"/>
      <c r="X8" s="186"/>
      <c r="Y8" s="186"/>
      <c r="Z8" s="186"/>
      <c r="AA8" s="186"/>
      <c r="AB8" s="186"/>
      <c r="AC8" s="186"/>
      <c r="AD8" s="187"/>
      <c r="AE8" s="13"/>
      <c r="AF8" s="14"/>
      <c r="AG8" s="10"/>
      <c r="AH8" s="10"/>
      <c r="AI8" s="10"/>
      <c r="AJ8" s="15"/>
      <c r="AK8" s="169"/>
      <c r="AL8" s="169"/>
      <c r="AM8" s="169"/>
      <c r="AN8" s="169"/>
      <c r="AO8" s="169"/>
      <c r="AP8" s="169"/>
      <c r="AQ8" s="169"/>
      <c r="AR8" s="169"/>
      <c r="AS8" s="169"/>
      <c r="AT8" s="169"/>
      <c r="AU8" s="169"/>
      <c r="AV8" s="169"/>
      <c r="AW8" s="169"/>
      <c r="AX8" s="169"/>
      <c r="AY8" s="169"/>
      <c r="AZ8" s="169"/>
      <c r="BA8" s="169"/>
      <c r="BB8" s="169"/>
      <c r="BC8" s="169"/>
      <c r="BD8" s="169"/>
      <c r="BE8" s="169"/>
      <c r="BF8" s="169"/>
      <c r="BG8" s="169"/>
      <c r="BH8" s="169"/>
      <c r="BI8" s="169"/>
      <c r="BJ8" s="169"/>
      <c r="BK8" s="169"/>
      <c r="BL8" s="169"/>
      <c r="BM8" s="169"/>
      <c r="BN8" s="169"/>
      <c r="BO8" s="169"/>
      <c r="BP8" s="169"/>
      <c r="BQ8" s="169"/>
    </row>
    <row r="9" spans="1:69" s="41" customFormat="1">
      <c r="A9" s="1"/>
      <c r="B9" s="9"/>
      <c r="C9" s="10"/>
      <c r="D9" s="10"/>
      <c r="E9" s="10"/>
      <c r="F9" s="11"/>
      <c r="G9" s="34"/>
      <c r="H9" s="188"/>
      <c r="I9" s="189"/>
      <c r="J9" s="189"/>
      <c r="K9" s="189"/>
      <c r="L9" s="189"/>
      <c r="M9" s="189"/>
      <c r="N9" s="189"/>
      <c r="O9" s="189"/>
      <c r="P9" s="189"/>
      <c r="Q9" s="189"/>
      <c r="R9" s="189"/>
      <c r="S9" s="189"/>
      <c r="T9" s="189"/>
      <c r="U9" s="189"/>
      <c r="V9" s="189"/>
      <c r="W9" s="189"/>
      <c r="X9" s="189"/>
      <c r="Y9" s="189"/>
      <c r="Z9" s="189"/>
      <c r="AA9" s="189"/>
      <c r="AB9" s="189"/>
      <c r="AC9" s="189"/>
      <c r="AD9" s="190"/>
      <c r="AE9" s="13"/>
      <c r="AF9" s="14"/>
      <c r="AG9" s="10"/>
      <c r="AH9" s="10"/>
      <c r="AI9" s="10"/>
      <c r="AJ9" s="15"/>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c r="BM9" s="169"/>
      <c r="BN9" s="169"/>
      <c r="BO9" s="169"/>
      <c r="BP9" s="169"/>
      <c r="BQ9" s="169"/>
    </row>
    <row r="10" spans="1:69" s="41" customFormat="1">
      <c r="A10" s="1"/>
      <c r="B10" s="9"/>
      <c r="C10" s="10"/>
      <c r="D10" s="10"/>
      <c r="E10" s="10"/>
      <c r="F10" s="11"/>
      <c r="G10" s="12"/>
      <c r="H10" s="188"/>
      <c r="I10" s="189"/>
      <c r="J10" s="189"/>
      <c r="K10" s="189"/>
      <c r="L10" s="189"/>
      <c r="M10" s="189"/>
      <c r="N10" s="189"/>
      <c r="O10" s="189"/>
      <c r="P10" s="189"/>
      <c r="Q10" s="189"/>
      <c r="R10" s="189"/>
      <c r="S10" s="189"/>
      <c r="T10" s="189"/>
      <c r="U10" s="189"/>
      <c r="V10" s="189"/>
      <c r="W10" s="189"/>
      <c r="X10" s="189"/>
      <c r="Y10" s="189"/>
      <c r="Z10" s="189"/>
      <c r="AA10" s="189"/>
      <c r="AB10" s="189"/>
      <c r="AC10" s="189"/>
      <c r="AD10" s="190"/>
      <c r="AE10" s="13"/>
      <c r="AF10" s="14"/>
      <c r="AG10" s="10"/>
      <c r="AH10" s="10"/>
      <c r="AI10" s="10"/>
      <c r="AJ10" s="15"/>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c r="BI10" s="169"/>
      <c r="BJ10" s="169"/>
      <c r="BK10" s="169"/>
      <c r="BL10" s="169"/>
      <c r="BM10" s="169"/>
      <c r="BN10" s="169"/>
      <c r="BO10" s="169"/>
      <c r="BP10" s="169"/>
      <c r="BQ10" s="169"/>
    </row>
    <row r="11" spans="1:69" s="41" customFormat="1">
      <c r="A11" s="1"/>
      <c r="B11" s="9"/>
      <c r="C11" s="10"/>
      <c r="D11" s="10"/>
      <c r="E11" s="10"/>
      <c r="F11" s="11"/>
      <c r="G11" s="34"/>
      <c r="H11" s="188"/>
      <c r="I11" s="189"/>
      <c r="J11" s="189"/>
      <c r="K11" s="189"/>
      <c r="L11" s="189"/>
      <c r="M11" s="189"/>
      <c r="N11" s="189"/>
      <c r="O11" s="189"/>
      <c r="P11" s="189"/>
      <c r="Q11" s="189"/>
      <c r="R11" s="189"/>
      <c r="S11" s="189"/>
      <c r="T11" s="189"/>
      <c r="U11" s="189"/>
      <c r="V11" s="189"/>
      <c r="W11" s="189"/>
      <c r="X11" s="189"/>
      <c r="Y11" s="189"/>
      <c r="Z11" s="189"/>
      <c r="AA11" s="189"/>
      <c r="AB11" s="189"/>
      <c r="AC11" s="189"/>
      <c r="AD11" s="190"/>
      <c r="AE11" s="13"/>
      <c r="AF11" s="14"/>
      <c r="AG11" s="10"/>
      <c r="AH11" s="10"/>
      <c r="AI11" s="10"/>
      <c r="AJ11" s="15"/>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69"/>
      <c r="BP11" s="169"/>
      <c r="BQ11" s="169"/>
    </row>
    <row r="12" spans="1:69" s="41" customFormat="1">
      <c r="A12" s="1"/>
      <c r="B12" s="9"/>
      <c r="C12" s="10"/>
      <c r="D12" s="10"/>
      <c r="E12" s="10"/>
      <c r="F12" s="11"/>
      <c r="G12" s="34"/>
      <c r="H12" s="191"/>
      <c r="I12" s="192"/>
      <c r="J12" s="192"/>
      <c r="K12" s="192"/>
      <c r="L12" s="192"/>
      <c r="M12" s="192"/>
      <c r="N12" s="192"/>
      <c r="O12" s="192"/>
      <c r="P12" s="192"/>
      <c r="Q12" s="192"/>
      <c r="R12" s="192"/>
      <c r="S12" s="192"/>
      <c r="T12" s="192"/>
      <c r="U12" s="192"/>
      <c r="V12" s="192"/>
      <c r="W12" s="192"/>
      <c r="X12" s="192"/>
      <c r="Y12" s="192"/>
      <c r="Z12" s="192"/>
      <c r="AA12" s="192"/>
      <c r="AB12" s="192"/>
      <c r="AC12" s="192"/>
      <c r="AD12" s="193"/>
      <c r="AE12" s="13"/>
      <c r="AF12" s="14"/>
      <c r="AG12" s="10"/>
      <c r="AH12" s="10"/>
      <c r="AI12" s="10"/>
      <c r="AJ12" s="15"/>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c r="BQ12" s="169"/>
    </row>
    <row r="13" spans="1:69" s="41" customFormat="1">
      <c r="A13" s="1"/>
      <c r="B13" s="9"/>
      <c r="C13" s="10"/>
      <c r="D13" s="10"/>
      <c r="E13" s="10"/>
      <c r="F13" s="11"/>
      <c r="G13" s="34"/>
      <c r="H13" s="10"/>
      <c r="I13" s="12"/>
      <c r="J13" s="12"/>
      <c r="K13" s="12"/>
      <c r="L13" s="12"/>
      <c r="M13" s="12"/>
      <c r="N13" s="12"/>
      <c r="O13" s="12"/>
      <c r="P13" s="12"/>
      <c r="Q13" s="12"/>
      <c r="R13" s="12"/>
      <c r="S13" s="12"/>
      <c r="T13" s="12"/>
      <c r="U13" s="12"/>
      <c r="V13" s="12"/>
      <c r="W13" s="12"/>
      <c r="X13" s="12"/>
      <c r="Y13" s="10"/>
      <c r="Z13" s="10"/>
      <c r="AA13" s="10"/>
      <c r="AB13" s="10"/>
      <c r="AC13" s="10"/>
      <c r="AD13" s="10"/>
      <c r="AE13" s="13"/>
      <c r="AF13" s="14"/>
      <c r="AG13" s="10"/>
      <c r="AH13" s="10"/>
      <c r="AI13" s="10"/>
      <c r="AJ13" s="15"/>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69"/>
      <c r="BM13" s="169"/>
      <c r="BN13" s="169"/>
      <c r="BO13" s="169"/>
      <c r="BP13" s="169"/>
      <c r="BQ13" s="169"/>
    </row>
    <row r="14" spans="1:69" s="41" customFormat="1">
      <c r="A14" s="1"/>
      <c r="B14" s="9"/>
      <c r="C14" s="10"/>
      <c r="D14" s="10"/>
      <c r="E14" s="10"/>
      <c r="F14" s="11"/>
      <c r="G14" s="34"/>
      <c r="H14" s="182" t="s">
        <v>82</v>
      </c>
      <c r="I14" s="183"/>
      <c r="J14" s="183"/>
      <c r="K14" s="183"/>
      <c r="L14" s="183"/>
      <c r="M14" s="183"/>
      <c r="N14" s="183"/>
      <c r="O14" s="183"/>
      <c r="P14" s="183"/>
      <c r="Q14" s="183"/>
      <c r="R14" s="183"/>
      <c r="S14" s="183"/>
      <c r="T14" s="183"/>
      <c r="U14" s="183"/>
      <c r="V14" s="183"/>
      <c r="W14" s="183"/>
      <c r="X14" s="183"/>
      <c r="Y14" s="183"/>
      <c r="Z14" s="183"/>
      <c r="AA14" s="183"/>
      <c r="AB14" s="183"/>
      <c r="AC14" s="183"/>
      <c r="AD14" s="184"/>
      <c r="AE14" s="13"/>
      <c r="AF14" s="14"/>
      <c r="AG14" s="10"/>
      <c r="AH14" s="10"/>
      <c r="AI14" s="10"/>
      <c r="AJ14" s="15"/>
      <c r="AK14" s="169"/>
      <c r="AL14" s="169"/>
      <c r="AM14" s="169"/>
      <c r="AN14" s="169"/>
      <c r="AO14" s="169"/>
      <c r="AP14" s="169"/>
      <c r="AQ14" s="169"/>
      <c r="AR14" s="169"/>
      <c r="AS14" s="169"/>
      <c r="AT14" s="169"/>
      <c r="AU14" s="169"/>
      <c r="AV14" s="169"/>
      <c r="AW14" s="169"/>
      <c r="AX14" s="169"/>
      <c r="AY14" s="169"/>
      <c r="AZ14" s="169"/>
      <c r="BA14" s="169"/>
      <c r="BB14" s="169"/>
      <c r="BC14" s="169"/>
      <c r="BD14" s="169"/>
      <c r="BE14" s="169"/>
      <c r="BF14" s="169"/>
      <c r="BG14" s="169"/>
      <c r="BH14" s="169"/>
      <c r="BI14" s="169"/>
      <c r="BJ14" s="169"/>
      <c r="BK14" s="169"/>
      <c r="BL14" s="169"/>
      <c r="BM14" s="169"/>
      <c r="BN14" s="169"/>
      <c r="BO14" s="169"/>
      <c r="BP14" s="169"/>
      <c r="BQ14" s="169"/>
    </row>
    <row r="15" spans="1:69" s="41" customFormat="1">
      <c r="A15" s="1"/>
      <c r="B15" s="9"/>
      <c r="C15" s="10"/>
      <c r="D15" s="10"/>
      <c r="E15" s="10"/>
      <c r="F15" s="11"/>
      <c r="G15" s="12"/>
      <c r="H15" s="185"/>
      <c r="I15" s="186"/>
      <c r="J15" s="186"/>
      <c r="K15" s="186"/>
      <c r="L15" s="186"/>
      <c r="M15" s="186"/>
      <c r="N15" s="186"/>
      <c r="O15" s="186"/>
      <c r="P15" s="186"/>
      <c r="Q15" s="186"/>
      <c r="R15" s="186"/>
      <c r="S15" s="186"/>
      <c r="T15" s="186"/>
      <c r="U15" s="186"/>
      <c r="V15" s="186"/>
      <c r="W15" s="186"/>
      <c r="X15" s="186"/>
      <c r="Y15" s="186"/>
      <c r="Z15" s="186"/>
      <c r="AA15" s="186"/>
      <c r="AB15" s="186"/>
      <c r="AC15" s="186"/>
      <c r="AD15" s="187"/>
      <c r="AE15" s="13"/>
      <c r="AF15" s="14"/>
      <c r="AG15" s="10"/>
      <c r="AH15" s="10"/>
      <c r="AI15" s="10"/>
      <c r="AJ15" s="15"/>
      <c r="AK15" s="169"/>
      <c r="AL15" s="169"/>
      <c r="AM15" s="169"/>
      <c r="AN15" s="169"/>
      <c r="AO15" s="169"/>
      <c r="AP15" s="169"/>
      <c r="AQ15" s="169"/>
      <c r="AR15" s="169"/>
      <c r="AS15" s="169"/>
      <c r="AT15" s="169"/>
      <c r="AU15" s="169"/>
      <c r="AV15" s="169"/>
      <c r="AW15" s="169"/>
      <c r="AX15" s="169"/>
      <c r="AY15" s="169"/>
      <c r="AZ15" s="169"/>
      <c r="BA15" s="169"/>
      <c r="BB15" s="169"/>
      <c r="BC15" s="169"/>
      <c r="BD15" s="169"/>
      <c r="BE15" s="169"/>
      <c r="BF15" s="169"/>
      <c r="BG15" s="169"/>
      <c r="BH15" s="169"/>
      <c r="BI15" s="169"/>
      <c r="BJ15" s="169"/>
      <c r="BK15" s="169"/>
      <c r="BL15" s="169"/>
      <c r="BM15" s="169"/>
      <c r="BN15" s="169"/>
      <c r="BO15" s="169"/>
      <c r="BP15" s="169"/>
      <c r="BQ15" s="169"/>
    </row>
    <row r="16" spans="1:69" s="41" customFormat="1">
      <c r="A16" s="1"/>
      <c r="B16" s="9"/>
      <c r="C16" s="10"/>
      <c r="D16" s="10"/>
      <c r="E16" s="10"/>
      <c r="F16" s="11"/>
      <c r="G16" s="12"/>
      <c r="H16" s="191"/>
      <c r="I16" s="192"/>
      <c r="J16" s="192"/>
      <c r="K16" s="192"/>
      <c r="L16" s="192"/>
      <c r="M16" s="192"/>
      <c r="N16" s="192"/>
      <c r="O16" s="192"/>
      <c r="P16" s="192"/>
      <c r="Q16" s="192"/>
      <c r="R16" s="192"/>
      <c r="S16" s="192"/>
      <c r="T16" s="192"/>
      <c r="U16" s="192"/>
      <c r="V16" s="192"/>
      <c r="W16" s="192"/>
      <c r="X16" s="192"/>
      <c r="Y16" s="192"/>
      <c r="Z16" s="192"/>
      <c r="AA16" s="192"/>
      <c r="AB16" s="192"/>
      <c r="AC16" s="192"/>
      <c r="AD16" s="193"/>
      <c r="AE16" s="13"/>
      <c r="AF16" s="14"/>
      <c r="AG16" s="10"/>
      <c r="AH16" s="10"/>
      <c r="AI16" s="10"/>
      <c r="AJ16" s="15"/>
      <c r="AK16" s="169"/>
      <c r="AL16" s="169"/>
      <c r="AM16" s="169"/>
      <c r="AN16" s="169"/>
      <c r="AO16" s="169"/>
      <c r="AP16" s="169"/>
      <c r="AQ16" s="169"/>
      <c r="AR16" s="169"/>
      <c r="AS16" s="169"/>
      <c r="AT16" s="169"/>
      <c r="AU16" s="169"/>
      <c r="AV16" s="169"/>
      <c r="AW16" s="169"/>
      <c r="AX16" s="169"/>
      <c r="AY16" s="169"/>
      <c r="AZ16" s="169"/>
      <c r="BA16" s="169"/>
      <c r="BB16" s="169"/>
      <c r="BC16" s="169"/>
      <c r="BD16" s="169"/>
      <c r="BE16" s="169"/>
      <c r="BF16" s="169"/>
      <c r="BG16" s="169"/>
      <c r="BH16" s="169"/>
      <c r="BI16" s="169"/>
      <c r="BJ16" s="169"/>
      <c r="BK16" s="169"/>
      <c r="BL16" s="169"/>
      <c r="BM16" s="169"/>
      <c r="BN16" s="169"/>
      <c r="BO16" s="169"/>
      <c r="BP16" s="169"/>
      <c r="BQ16" s="169"/>
    </row>
    <row r="17" spans="1:69" s="41" customFormat="1">
      <c r="A17" s="1"/>
      <c r="B17" s="9"/>
      <c r="C17" s="10"/>
      <c r="D17" s="10"/>
      <c r="E17" s="10"/>
      <c r="F17" s="11"/>
      <c r="G17" s="12"/>
      <c r="H17" s="10"/>
      <c r="I17" s="10"/>
      <c r="J17" s="10"/>
      <c r="K17" s="10"/>
      <c r="L17" s="10"/>
      <c r="M17" s="10"/>
      <c r="N17" s="10"/>
      <c r="O17" s="10"/>
      <c r="P17" s="10"/>
      <c r="Q17" s="10"/>
      <c r="R17" s="10"/>
      <c r="S17" s="10"/>
      <c r="T17" s="10"/>
      <c r="U17" s="10"/>
      <c r="V17" s="10"/>
      <c r="W17" s="10"/>
      <c r="X17" s="10"/>
      <c r="Y17" s="10"/>
      <c r="Z17" s="10"/>
      <c r="AA17" s="10"/>
      <c r="AB17" s="10"/>
      <c r="AC17" s="10"/>
      <c r="AD17" s="10"/>
      <c r="AE17" s="13"/>
      <c r="AF17" s="14"/>
      <c r="AG17" s="10"/>
      <c r="AH17" s="10"/>
      <c r="AI17" s="10"/>
      <c r="AJ17" s="15"/>
      <c r="AK17" s="169"/>
      <c r="AL17" s="169"/>
      <c r="AM17" s="169"/>
      <c r="AN17" s="169"/>
      <c r="AO17" s="169"/>
      <c r="AP17" s="169"/>
      <c r="AQ17" s="169"/>
      <c r="AR17" s="169"/>
      <c r="AS17" s="169"/>
      <c r="AT17" s="169"/>
      <c r="AU17" s="169"/>
      <c r="AV17" s="169"/>
      <c r="AW17" s="169"/>
      <c r="AX17" s="169"/>
      <c r="AY17" s="169"/>
      <c r="AZ17" s="169"/>
      <c r="BA17" s="169"/>
      <c r="BB17" s="169"/>
      <c r="BC17" s="169"/>
      <c r="BD17" s="169"/>
      <c r="BE17" s="169"/>
      <c r="BF17" s="169"/>
      <c r="BG17" s="169"/>
      <c r="BH17" s="169"/>
      <c r="BI17" s="169"/>
      <c r="BJ17" s="169"/>
      <c r="BK17" s="169"/>
      <c r="BL17" s="169"/>
      <c r="BM17" s="169"/>
      <c r="BN17" s="169"/>
      <c r="BO17" s="169"/>
      <c r="BP17" s="169"/>
      <c r="BQ17" s="169"/>
    </row>
    <row r="18" spans="1:69" s="41" customFormat="1">
      <c r="A18" s="1"/>
      <c r="B18" s="9"/>
      <c r="C18" s="10"/>
      <c r="D18" s="10"/>
      <c r="E18" s="10"/>
      <c r="F18" s="11"/>
      <c r="G18" s="12"/>
      <c r="H18" s="151" t="s">
        <v>83</v>
      </c>
      <c r="I18" s="194"/>
      <c r="J18" s="194"/>
      <c r="K18" s="194"/>
      <c r="L18" s="194"/>
      <c r="M18" s="194"/>
      <c r="N18" s="194"/>
      <c r="O18" s="194"/>
      <c r="P18" s="194"/>
      <c r="Q18" s="194"/>
      <c r="R18" s="194"/>
      <c r="S18" s="194"/>
      <c r="T18" s="194"/>
      <c r="U18" s="194"/>
      <c r="V18" s="194"/>
      <c r="W18" s="194"/>
      <c r="X18" s="194"/>
      <c r="Y18" s="194"/>
      <c r="Z18" s="194"/>
      <c r="AA18" s="194"/>
      <c r="AB18" s="194"/>
      <c r="AC18" s="194"/>
      <c r="AD18" s="195"/>
      <c r="AE18" s="13"/>
      <c r="AF18" s="14"/>
      <c r="AG18" s="10"/>
      <c r="AH18" s="10"/>
      <c r="AI18" s="10"/>
      <c r="AJ18" s="15"/>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169"/>
      <c r="BG18" s="169"/>
      <c r="BH18" s="169"/>
      <c r="BI18" s="169"/>
      <c r="BJ18" s="169"/>
      <c r="BK18" s="169"/>
      <c r="BL18" s="169"/>
      <c r="BM18" s="169"/>
      <c r="BN18" s="169"/>
      <c r="BO18" s="169"/>
      <c r="BP18" s="169"/>
      <c r="BQ18" s="169"/>
    </row>
    <row r="19" spans="1:69" s="41" customFormat="1">
      <c r="A19" s="1"/>
      <c r="B19" s="9"/>
      <c r="C19" s="10"/>
      <c r="D19" s="10"/>
      <c r="E19" s="10"/>
      <c r="F19" s="11"/>
      <c r="G19" s="12"/>
      <c r="H19" s="10"/>
      <c r="I19" s="10"/>
      <c r="J19" s="10"/>
      <c r="K19" s="10"/>
      <c r="L19" s="10"/>
      <c r="M19" s="10"/>
      <c r="N19" s="10"/>
      <c r="O19" s="10"/>
      <c r="P19" s="10"/>
      <c r="Q19" s="10"/>
      <c r="R19" s="10"/>
      <c r="S19" s="10"/>
      <c r="T19" s="10"/>
      <c r="U19" s="10"/>
      <c r="V19" s="10"/>
      <c r="W19" s="10"/>
      <c r="X19" s="10"/>
      <c r="Y19" s="10"/>
      <c r="Z19" s="10"/>
      <c r="AA19" s="10"/>
      <c r="AB19" s="10"/>
      <c r="AC19" s="10"/>
      <c r="AD19" s="10"/>
      <c r="AE19" s="13"/>
      <c r="AF19" s="14"/>
      <c r="AG19" s="10"/>
      <c r="AH19" s="10"/>
      <c r="AI19" s="10"/>
      <c r="AJ19" s="15"/>
      <c r="AK19" s="169"/>
      <c r="AL19" s="169"/>
      <c r="AM19" s="169"/>
      <c r="AN19" s="169"/>
      <c r="AO19" s="169"/>
      <c r="AP19" s="169"/>
      <c r="AQ19" s="169"/>
      <c r="AR19" s="169"/>
      <c r="AS19" s="169"/>
      <c r="AT19" s="169"/>
      <c r="AU19" s="169"/>
      <c r="AV19" s="169"/>
      <c r="AW19" s="169"/>
      <c r="AX19" s="169"/>
      <c r="AY19" s="169"/>
      <c r="AZ19" s="169"/>
      <c r="BA19" s="169"/>
      <c r="BB19" s="169"/>
      <c r="BC19" s="169"/>
      <c r="BD19" s="169"/>
      <c r="BE19" s="169"/>
      <c r="BF19" s="169"/>
      <c r="BG19" s="169"/>
      <c r="BH19" s="169"/>
      <c r="BI19" s="169"/>
      <c r="BJ19" s="169"/>
      <c r="BK19" s="169"/>
      <c r="BL19" s="169"/>
      <c r="BM19" s="169"/>
      <c r="BN19" s="169"/>
      <c r="BO19" s="169"/>
      <c r="BP19" s="169"/>
      <c r="BQ19" s="169"/>
    </row>
    <row r="20" spans="1:69" s="41" customFormat="1">
      <c r="A20" s="1"/>
      <c r="B20" s="9"/>
      <c r="C20" s="10"/>
      <c r="D20" s="10"/>
      <c r="E20" s="10"/>
      <c r="F20" s="11"/>
      <c r="G20" s="12"/>
      <c r="H20" s="182" t="s">
        <v>84</v>
      </c>
      <c r="I20" s="183"/>
      <c r="J20" s="183"/>
      <c r="K20" s="183"/>
      <c r="L20" s="183"/>
      <c r="M20" s="183"/>
      <c r="N20" s="183"/>
      <c r="O20" s="183"/>
      <c r="P20" s="183"/>
      <c r="Q20" s="183"/>
      <c r="R20" s="183"/>
      <c r="S20" s="183"/>
      <c r="T20" s="183"/>
      <c r="U20" s="183"/>
      <c r="V20" s="183"/>
      <c r="W20" s="183"/>
      <c r="X20" s="183"/>
      <c r="Y20" s="183"/>
      <c r="Z20" s="183"/>
      <c r="AA20" s="183"/>
      <c r="AB20" s="183"/>
      <c r="AC20" s="183"/>
      <c r="AD20" s="184"/>
      <c r="AE20" s="13"/>
      <c r="AF20" s="14"/>
      <c r="AG20" s="10"/>
      <c r="AH20" s="10"/>
      <c r="AI20" s="10"/>
      <c r="AJ20" s="15"/>
      <c r="AK20" s="169"/>
      <c r="AL20" s="169"/>
      <c r="AM20" s="169"/>
      <c r="AN20" s="169"/>
      <c r="AO20" s="169"/>
      <c r="AP20" s="169"/>
      <c r="AQ20" s="169"/>
      <c r="AR20" s="169"/>
      <c r="AS20" s="169"/>
      <c r="AT20" s="169"/>
      <c r="AU20" s="169"/>
      <c r="AV20" s="169"/>
      <c r="AW20" s="169"/>
      <c r="AX20" s="169"/>
      <c r="AY20" s="169"/>
      <c r="AZ20" s="169"/>
      <c r="BA20" s="169"/>
      <c r="BB20" s="169"/>
      <c r="BC20" s="169"/>
      <c r="BD20" s="169"/>
      <c r="BE20" s="169"/>
      <c r="BF20" s="169"/>
      <c r="BG20" s="169"/>
      <c r="BH20" s="169"/>
      <c r="BI20" s="169"/>
      <c r="BJ20" s="169"/>
      <c r="BK20" s="169"/>
      <c r="BL20" s="169"/>
      <c r="BM20" s="169"/>
      <c r="BN20" s="169"/>
      <c r="BO20" s="169"/>
      <c r="BP20" s="169"/>
      <c r="BQ20" s="169"/>
    </row>
    <row r="21" spans="1:69" s="41" customFormat="1">
      <c r="A21" s="1"/>
      <c r="B21" s="9"/>
      <c r="C21" s="10"/>
      <c r="D21" s="10"/>
      <c r="E21" s="10"/>
      <c r="F21" s="11"/>
      <c r="G21" s="12"/>
      <c r="H21" s="196"/>
      <c r="I21" s="197"/>
      <c r="J21" s="197"/>
      <c r="K21" s="197"/>
      <c r="L21" s="197"/>
      <c r="M21" s="197"/>
      <c r="N21" s="197"/>
      <c r="O21" s="197"/>
      <c r="P21" s="197"/>
      <c r="Q21" s="197"/>
      <c r="R21" s="197"/>
      <c r="S21" s="197"/>
      <c r="T21" s="197"/>
      <c r="U21" s="197"/>
      <c r="V21" s="197"/>
      <c r="W21" s="197"/>
      <c r="X21" s="197"/>
      <c r="Y21" s="197"/>
      <c r="Z21" s="197"/>
      <c r="AA21" s="197"/>
      <c r="AB21" s="197"/>
      <c r="AC21" s="197"/>
      <c r="AD21" s="198"/>
      <c r="AE21" s="13"/>
      <c r="AF21" s="14"/>
      <c r="AG21" s="10"/>
      <c r="AH21" s="10"/>
      <c r="AI21" s="10"/>
      <c r="AJ21" s="15"/>
      <c r="AK21" s="169"/>
      <c r="AL21" s="169"/>
      <c r="AM21" s="169"/>
      <c r="AN21" s="169"/>
      <c r="AO21" s="169"/>
      <c r="AP21" s="169"/>
      <c r="AQ21" s="169"/>
      <c r="AR21" s="169"/>
      <c r="AS21" s="169"/>
      <c r="AT21" s="169"/>
      <c r="AU21" s="169"/>
      <c r="AV21" s="169"/>
      <c r="AW21" s="169"/>
      <c r="AX21" s="169"/>
      <c r="AY21" s="169"/>
      <c r="AZ21" s="169"/>
      <c r="BA21" s="169"/>
      <c r="BB21" s="169"/>
      <c r="BC21" s="169"/>
      <c r="BD21" s="169"/>
      <c r="BE21" s="169"/>
      <c r="BF21" s="169"/>
      <c r="BG21" s="169"/>
      <c r="BH21" s="169"/>
      <c r="BI21" s="169"/>
      <c r="BJ21" s="169"/>
      <c r="BK21" s="169"/>
      <c r="BL21" s="169"/>
      <c r="BM21" s="169"/>
      <c r="BN21" s="169"/>
      <c r="BO21" s="169"/>
      <c r="BP21" s="169"/>
      <c r="BQ21" s="169"/>
    </row>
    <row r="22" spans="1:69" s="41" customFormat="1">
      <c r="A22" s="1"/>
      <c r="B22" s="9"/>
      <c r="C22" s="10"/>
      <c r="D22" s="10"/>
      <c r="E22" s="10"/>
      <c r="F22" s="11"/>
      <c r="G22" s="12"/>
      <c r="H22" s="10"/>
      <c r="I22" s="10"/>
      <c r="J22" s="10"/>
      <c r="K22" s="10"/>
      <c r="L22" s="10"/>
      <c r="M22" s="10"/>
      <c r="N22" s="10"/>
      <c r="O22" s="10"/>
      <c r="P22" s="10"/>
      <c r="Q22" s="10"/>
      <c r="R22" s="10"/>
      <c r="S22" s="10"/>
      <c r="T22" s="10"/>
      <c r="U22" s="10"/>
      <c r="V22" s="10"/>
      <c r="W22" s="10"/>
      <c r="X22" s="10"/>
      <c r="Y22" s="10"/>
      <c r="Z22" s="10"/>
      <c r="AA22" s="10"/>
      <c r="AB22" s="10"/>
      <c r="AC22" s="10"/>
      <c r="AD22" s="10"/>
      <c r="AE22" s="13"/>
      <c r="AF22" s="14"/>
      <c r="AG22" s="10"/>
      <c r="AH22" s="10"/>
      <c r="AI22" s="10"/>
      <c r="AJ22" s="15"/>
      <c r="AK22" s="169"/>
      <c r="AL22" s="169"/>
      <c r="AM22" s="169"/>
      <c r="AN22" s="169"/>
      <c r="AO22" s="169"/>
      <c r="AP22" s="169"/>
      <c r="AQ22" s="169"/>
      <c r="AR22" s="169"/>
      <c r="AS22" s="169"/>
      <c r="AT22" s="169"/>
      <c r="AU22" s="169"/>
      <c r="AV22" s="169"/>
      <c r="AW22" s="169"/>
      <c r="AX22" s="169"/>
      <c r="AY22" s="169"/>
      <c r="AZ22" s="169"/>
      <c r="BA22" s="169"/>
      <c r="BB22" s="169"/>
      <c r="BC22" s="169"/>
      <c r="BD22" s="169"/>
      <c r="BE22" s="169"/>
      <c r="BF22" s="169"/>
      <c r="BG22" s="169"/>
      <c r="BH22" s="169"/>
      <c r="BI22" s="169"/>
      <c r="BJ22" s="169"/>
      <c r="BK22" s="169"/>
      <c r="BL22" s="169"/>
      <c r="BM22" s="169"/>
      <c r="BN22" s="169"/>
      <c r="BO22" s="169"/>
      <c r="BP22" s="169"/>
      <c r="BQ22" s="169"/>
    </row>
    <row r="23" spans="1:69" s="41" customFormat="1">
      <c r="A23" s="1"/>
      <c r="B23" s="9"/>
      <c r="C23" s="10"/>
      <c r="D23" s="10"/>
      <c r="E23" s="10"/>
      <c r="F23" s="11"/>
      <c r="G23" s="12"/>
      <c r="H23" s="151" t="s">
        <v>85</v>
      </c>
      <c r="I23" s="194"/>
      <c r="J23" s="194"/>
      <c r="K23" s="194"/>
      <c r="L23" s="194"/>
      <c r="M23" s="195"/>
      <c r="N23" s="10"/>
      <c r="O23" s="10"/>
      <c r="P23" s="10"/>
      <c r="Q23" s="10"/>
      <c r="R23" s="10"/>
      <c r="S23" s="10"/>
      <c r="T23" s="10"/>
      <c r="U23" s="10"/>
      <c r="V23" s="10"/>
      <c r="W23" s="10"/>
      <c r="X23" s="10"/>
      <c r="Y23" s="10"/>
      <c r="Z23" s="10"/>
      <c r="AA23" s="10"/>
      <c r="AB23" s="10"/>
      <c r="AC23" s="10"/>
      <c r="AD23" s="10"/>
      <c r="AE23" s="13"/>
      <c r="AF23" s="14"/>
      <c r="AG23" s="10"/>
      <c r="AH23" s="10"/>
      <c r="AI23" s="10"/>
      <c r="AJ23" s="15"/>
      <c r="AK23" s="169"/>
      <c r="AL23" s="169"/>
      <c r="AM23" s="169"/>
      <c r="AN23" s="169"/>
      <c r="AO23" s="169"/>
      <c r="AP23" s="169"/>
      <c r="AQ23" s="169"/>
      <c r="AR23" s="169"/>
      <c r="AS23" s="169"/>
      <c r="AT23" s="169"/>
      <c r="AU23" s="169"/>
      <c r="AV23" s="169"/>
      <c r="AW23" s="169"/>
      <c r="AX23" s="169"/>
      <c r="AY23" s="169"/>
      <c r="AZ23" s="169"/>
      <c r="BA23" s="169"/>
      <c r="BB23" s="169"/>
      <c r="BC23" s="169"/>
      <c r="BD23" s="169"/>
      <c r="BE23" s="169"/>
      <c r="BF23" s="169"/>
      <c r="BG23" s="169"/>
      <c r="BH23" s="169"/>
      <c r="BI23" s="169"/>
      <c r="BJ23" s="169"/>
      <c r="BK23" s="169"/>
      <c r="BL23" s="169"/>
      <c r="BM23" s="169"/>
      <c r="BN23" s="169"/>
      <c r="BO23" s="169"/>
      <c r="BP23" s="169"/>
      <c r="BQ23" s="169"/>
    </row>
    <row r="24" spans="1:69" s="41" customFormat="1">
      <c r="A24" s="1"/>
      <c r="B24" s="9"/>
      <c r="C24" s="10"/>
      <c r="D24" s="10"/>
      <c r="E24" s="10"/>
      <c r="F24" s="11"/>
      <c r="G24" s="12"/>
      <c r="H24" s="151" t="s">
        <v>95</v>
      </c>
      <c r="I24" s="194"/>
      <c r="J24" s="194"/>
      <c r="K24" s="194"/>
      <c r="L24" s="194"/>
      <c r="M24" s="194"/>
      <c r="N24" s="194"/>
      <c r="O24" s="194"/>
      <c r="P24" s="194"/>
      <c r="Q24" s="194"/>
      <c r="R24" s="194"/>
      <c r="S24" s="194"/>
      <c r="T24" s="194"/>
      <c r="U24" s="194"/>
      <c r="V24" s="194"/>
      <c r="W24" s="194"/>
      <c r="X24" s="194"/>
      <c r="Y24" s="194"/>
      <c r="Z24" s="194"/>
      <c r="AA24" s="194"/>
      <c r="AB24" s="194"/>
      <c r="AC24" s="194"/>
      <c r="AD24" s="195"/>
      <c r="AE24" s="13"/>
      <c r="AF24" s="14"/>
      <c r="AG24" s="10"/>
      <c r="AH24" s="10"/>
      <c r="AI24" s="10"/>
      <c r="AJ24" s="15"/>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row>
    <row r="25" spans="1:69" s="41" customFormat="1">
      <c r="A25" s="1"/>
      <c r="B25" s="9"/>
      <c r="C25" s="10"/>
      <c r="D25" s="10"/>
      <c r="E25" s="10"/>
      <c r="F25" s="11"/>
      <c r="G25" s="12"/>
      <c r="H25" s="10"/>
      <c r="I25" s="10"/>
      <c r="J25" s="10"/>
      <c r="K25" s="10"/>
      <c r="L25" s="10"/>
      <c r="M25" s="10"/>
      <c r="N25" s="10"/>
      <c r="O25" s="10"/>
      <c r="P25" s="10"/>
      <c r="Q25" s="10"/>
      <c r="R25" s="10"/>
      <c r="S25" s="10"/>
      <c r="T25" s="10"/>
      <c r="U25" s="10"/>
      <c r="V25" s="10"/>
      <c r="W25" s="10"/>
      <c r="X25" s="10"/>
      <c r="Y25" s="10"/>
      <c r="Z25" s="10"/>
      <c r="AA25" s="10"/>
      <c r="AB25" s="10"/>
      <c r="AC25" s="10"/>
      <c r="AD25" s="10"/>
      <c r="AE25" s="13"/>
      <c r="AF25" s="14"/>
      <c r="AG25" s="10"/>
      <c r="AH25" s="10"/>
      <c r="AI25" s="10"/>
      <c r="AJ25" s="15"/>
      <c r="AK25" s="169"/>
      <c r="AL25" s="169"/>
      <c r="AM25" s="169"/>
      <c r="AN25" s="169"/>
      <c r="AO25" s="169"/>
      <c r="AP25" s="169"/>
      <c r="AQ25" s="169"/>
      <c r="AR25" s="169"/>
      <c r="AS25" s="169"/>
      <c r="AT25" s="169"/>
      <c r="AU25" s="169"/>
      <c r="AV25" s="169"/>
      <c r="AW25" s="169"/>
      <c r="AX25" s="169"/>
      <c r="AY25" s="169"/>
      <c r="AZ25" s="169"/>
      <c r="BA25" s="169"/>
      <c r="BB25" s="169"/>
      <c r="BC25" s="169"/>
      <c r="BD25" s="169"/>
      <c r="BE25" s="169"/>
      <c r="BF25" s="169"/>
      <c r="BG25" s="169"/>
      <c r="BH25" s="169"/>
      <c r="BI25" s="169"/>
      <c r="BJ25" s="169"/>
      <c r="BK25" s="169"/>
      <c r="BL25" s="169"/>
      <c r="BM25" s="169"/>
      <c r="BN25" s="169"/>
      <c r="BO25" s="169"/>
      <c r="BP25" s="169"/>
      <c r="BQ25" s="169"/>
    </row>
    <row r="26" spans="1:69" s="41" customFormat="1">
      <c r="A26" s="1"/>
      <c r="B26" s="9"/>
      <c r="C26" s="10"/>
      <c r="D26" s="10"/>
      <c r="E26" s="10"/>
      <c r="F26" s="11"/>
      <c r="G26" s="12"/>
      <c r="H26" s="182" t="s">
        <v>86</v>
      </c>
      <c r="I26" s="183"/>
      <c r="J26" s="183"/>
      <c r="K26" s="183"/>
      <c r="L26" s="183"/>
      <c r="M26" s="183"/>
      <c r="N26" s="183"/>
      <c r="O26" s="183"/>
      <c r="P26" s="183"/>
      <c r="Q26" s="183"/>
      <c r="R26" s="183"/>
      <c r="S26" s="183"/>
      <c r="T26" s="183"/>
      <c r="U26" s="183"/>
      <c r="V26" s="183"/>
      <c r="W26" s="183"/>
      <c r="X26" s="183"/>
      <c r="Y26" s="183"/>
      <c r="Z26" s="183"/>
      <c r="AA26" s="183"/>
      <c r="AB26" s="183"/>
      <c r="AC26" s="183"/>
      <c r="AD26" s="184"/>
      <c r="AE26" s="13"/>
      <c r="AF26" s="14"/>
      <c r="AG26" s="10"/>
      <c r="AH26" s="10"/>
      <c r="AI26" s="10"/>
      <c r="AJ26" s="15"/>
      <c r="AK26" s="169"/>
      <c r="AL26" s="169"/>
      <c r="AM26" s="169"/>
      <c r="AN26" s="169"/>
      <c r="AO26" s="169"/>
      <c r="AP26" s="169"/>
      <c r="AQ26" s="169"/>
      <c r="AR26" s="169"/>
      <c r="AS26" s="169"/>
      <c r="AT26" s="169"/>
      <c r="AU26" s="169"/>
      <c r="AV26" s="169"/>
      <c r="AW26" s="169"/>
      <c r="AX26" s="169"/>
      <c r="AY26" s="169"/>
      <c r="AZ26" s="169"/>
      <c r="BA26" s="169"/>
      <c r="BB26" s="169"/>
      <c r="BC26" s="169"/>
      <c r="BD26" s="169"/>
      <c r="BE26" s="169"/>
      <c r="BF26" s="169"/>
      <c r="BG26" s="169"/>
      <c r="BH26" s="169"/>
      <c r="BI26" s="169"/>
      <c r="BJ26" s="169"/>
      <c r="BK26" s="169"/>
      <c r="BL26" s="169"/>
      <c r="BM26" s="169"/>
      <c r="BN26" s="169"/>
      <c r="BO26" s="169"/>
      <c r="BP26" s="169"/>
      <c r="BQ26" s="169"/>
    </row>
    <row r="27" spans="1:69" s="41" customFormat="1">
      <c r="A27" s="1"/>
      <c r="B27" s="9"/>
      <c r="C27" s="10"/>
      <c r="D27" s="10"/>
      <c r="E27" s="10"/>
      <c r="F27" s="11"/>
      <c r="G27" s="12"/>
      <c r="H27" s="191"/>
      <c r="I27" s="192"/>
      <c r="J27" s="192"/>
      <c r="K27" s="192"/>
      <c r="L27" s="192"/>
      <c r="M27" s="192"/>
      <c r="N27" s="192"/>
      <c r="O27" s="192"/>
      <c r="P27" s="192"/>
      <c r="Q27" s="192"/>
      <c r="R27" s="192"/>
      <c r="S27" s="192"/>
      <c r="T27" s="192"/>
      <c r="U27" s="192"/>
      <c r="V27" s="192"/>
      <c r="W27" s="192"/>
      <c r="X27" s="192"/>
      <c r="Y27" s="192"/>
      <c r="Z27" s="192"/>
      <c r="AA27" s="192"/>
      <c r="AB27" s="192"/>
      <c r="AC27" s="192"/>
      <c r="AD27" s="193"/>
      <c r="AE27" s="13"/>
      <c r="AF27" s="14"/>
      <c r="AG27" s="10"/>
      <c r="AH27" s="10"/>
      <c r="AI27" s="10"/>
      <c r="AJ27" s="15"/>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169"/>
      <c r="BH27" s="169"/>
      <c r="BI27" s="169"/>
      <c r="BJ27" s="169"/>
      <c r="BK27" s="169"/>
      <c r="BL27" s="169"/>
      <c r="BM27" s="169"/>
      <c r="BN27" s="169"/>
      <c r="BO27" s="169"/>
      <c r="BP27" s="169"/>
      <c r="BQ27" s="169"/>
    </row>
    <row r="28" spans="1:69" s="41" customFormat="1">
      <c r="A28" s="1"/>
      <c r="B28" s="9"/>
      <c r="C28" s="10"/>
      <c r="D28" s="10"/>
      <c r="E28" s="10"/>
      <c r="F28" s="11"/>
      <c r="G28" s="12"/>
      <c r="H28" s="10"/>
      <c r="I28" s="10"/>
      <c r="J28" s="10"/>
      <c r="K28" s="10"/>
      <c r="L28" s="10"/>
      <c r="M28" s="10"/>
      <c r="N28" s="10"/>
      <c r="O28" s="10"/>
      <c r="P28" s="10"/>
      <c r="Q28" s="10"/>
      <c r="R28" s="10"/>
      <c r="S28" s="10"/>
      <c r="T28" s="10"/>
      <c r="U28" s="10"/>
      <c r="V28" s="10"/>
      <c r="W28" s="10"/>
      <c r="X28" s="10"/>
      <c r="Y28" s="10"/>
      <c r="Z28" s="10"/>
      <c r="AA28" s="10"/>
      <c r="AB28" s="10"/>
      <c r="AC28" s="10"/>
      <c r="AD28" s="10"/>
      <c r="AE28" s="13"/>
      <c r="AF28" s="14"/>
      <c r="AG28" s="10"/>
      <c r="AH28" s="10"/>
      <c r="AI28" s="10"/>
      <c r="AJ28" s="15"/>
      <c r="AK28" s="169"/>
      <c r="AL28" s="169"/>
      <c r="AM28" s="169"/>
      <c r="AN28" s="169"/>
      <c r="AO28" s="169"/>
      <c r="AP28" s="169"/>
      <c r="AQ28" s="169"/>
      <c r="AR28" s="169"/>
      <c r="AS28" s="169"/>
      <c r="AT28" s="169"/>
      <c r="AU28" s="169"/>
      <c r="AV28" s="169"/>
      <c r="AW28" s="169"/>
      <c r="AX28" s="169"/>
      <c r="AY28" s="169"/>
      <c r="AZ28" s="169"/>
      <c r="BA28" s="169"/>
      <c r="BB28" s="169"/>
      <c r="BC28" s="169"/>
      <c r="BD28" s="169"/>
      <c r="BE28" s="169"/>
      <c r="BF28" s="169"/>
      <c r="BG28" s="169"/>
      <c r="BH28" s="169"/>
      <c r="BI28" s="169"/>
      <c r="BJ28" s="169"/>
      <c r="BK28" s="169"/>
      <c r="BL28" s="169"/>
      <c r="BM28" s="169"/>
      <c r="BN28" s="169"/>
      <c r="BO28" s="169"/>
      <c r="BP28" s="169"/>
      <c r="BQ28" s="169"/>
    </row>
    <row r="29" spans="1:69" s="41" customFormat="1">
      <c r="A29" s="1"/>
      <c r="B29" s="9"/>
      <c r="C29" s="10"/>
      <c r="D29" s="10"/>
      <c r="E29" s="10"/>
      <c r="F29" s="11"/>
      <c r="G29" s="12"/>
      <c r="H29" s="151" t="s">
        <v>87</v>
      </c>
      <c r="I29" s="194"/>
      <c r="J29" s="194"/>
      <c r="K29" s="194"/>
      <c r="L29" s="194"/>
      <c r="M29" s="194"/>
      <c r="N29" s="194"/>
      <c r="O29" s="194"/>
      <c r="P29" s="194"/>
      <c r="Q29" s="194"/>
      <c r="R29" s="194"/>
      <c r="S29" s="194"/>
      <c r="T29" s="194"/>
      <c r="U29" s="194"/>
      <c r="V29" s="194"/>
      <c r="W29" s="194"/>
      <c r="X29" s="195"/>
      <c r="Y29" s="10"/>
      <c r="Z29" s="10"/>
      <c r="AA29" s="10"/>
      <c r="AB29" s="10"/>
      <c r="AC29" s="10"/>
      <c r="AD29" s="10"/>
      <c r="AE29" s="13"/>
      <c r="AF29" s="14"/>
      <c r="AG29" s="10"/>
      <c r="AH29" s="10"/>
      <c r="AI29" s="10"/>
      <c r="AJ29" s="15"/>
      <c r="AK29" s="169"/>
      <c r="AL29" s="169"/>
      <c r="AM29" s="169"/>
      <c r="AN29" s="169"/>
      <c r="AO29" s="169"/>
      <c r="AP29" s="169"/>
      <c r="AQ29" s="169"/>
      <c r="AR29" s="169"/>
      <c r="AS29" s="169"/>
      <c r="AT29" s="169"/>
      <c r="AU29" s="169"/>
      <c r="AV29" s="169"/>
      <c r="AW29" s="169"/>
      <c r="AX29" s="169"/>
      <c r="AY29" s="169"/>
      <c r="AZ29" s="169"/>
      <c r="BA29" s="169"/>
      <c r="BB29" s="169"/>
      <c r="BC29" s="169"/>
      <c r="BD29" s="169"/>
      <c r="BE29" s="169"/>
      <c r="BF29" s="169"/>
      <c r="BG29" s="169"/>
      <c r="BH29" s="169"/>
      <c r="BI29" s="169"/>
      <c r="BJ29" s="169"/>
      <c r="BK29" s="169"/>
      <c r="BL29" s="169"/>
      <c r="BM29" s="169"/>
      <c r="BN29" s="169"/>
      <c r="BO29" s="169"/>
      <c r="BP29" s="169"/>
      <c r="BQ29" s="169"/>
    </row>
    <row r="30" spans="1:69" s="41" customFormat="1">
      <c r="A30" s="1"/>
      <c r="B30" s="9"/>
      <c r="C30" s="10"/>
      <c r="D30" s="10"/>
      <c r="E30" s="10"/>
      <c r="F30" s="11"/>
      <c r="G30" s="12"/>
      <c r="H30" s="199" t="s">
        <v>88</v>
      </c>
      <c r="I30" s="10"/>
      <c r="J30" s="10"/>
      <c r="K30" s="10"/>
      <c r="L30" s="10"/>
      <c r="M30" s="10"/>
      <c r="N30" s="10"/>
      <c r="O30" s="10"/>
      <c r="P30" s="10"/>
      <c r="Q30" s="10"/>
      <c r="R30" s="10"/>
      <c r="S30" s="10"/>
      <c r="T30" s="10"/>
      <c r="U30" s="10"/>
      <c r="V30" s="10"/>
      <c r="W30" s="10"/>
      <c r="X30" s="10"/>
      <c r="Y30" s="10"/>
      <c r="Z30" s="10"/>
      <c r="AA30" s="10"/>
      <c r="AB30" s="10"/>
      <c r="AC30" s="10"/>
      <c r="AD30" s="10"/>
      <c r="AE30" s="13"/>
      <c r="AF30" s="14"/>
      <c r="AG30" s="10"/>
      <c r="AH30" s="10"/>
      <c r="AI30" s="10"/>
      <c r="AJ30" s="15"/>
      <c r="AK30" s="169"/>
      <c r="AL30" s="169"/>
      <c r="AM30" s="169"/>
      <c r="AN30" s="169"/>
      <c r="AO30" s="169"/>
      <c r="AP30" s="169"/>
      <c r="AQ30" s="169"/>
      <c r="AR30" s="169"/>
      <c r="AS30" s="169"/>
      <c r="AT30" s="169"/>
      <c r="AU30" s="169"/>
      <c r="AV30" s="169"/>
      <c r="AW30" s="169"/>
      <c r="AX30" s="169"/>
      <c r="AY30" s="169"/>
      <c r="AZ30" s="169"/>
      <c r="BA30" s="169"/>
      <c r="BB30" s="169"/>
      <c r="BC30" s="169"/>
      <c r="BD30" s="169"/>
      <c r="BE30" s="169"/>
      <c r="BF30" s="169"/>
      <c r="BG30" s="169"/>
      <c r="BH30" s="169"/>
      <c r="BI30" s="169"/>
      <c r="BJ30" s="169"/>
      <c r="BK30" s="169"/>
      <c r="BL30" s="169"/>
      <c r="BM30" s="169"/>
      <c r="BN30" s="169"/>
      <c r="BO30" s="169"/>
      <c r="BP30" s="169"/>
      <c r="BQ30" s="169"/>
    </row>
    <row r="31" spans="1:69" s="41" customFormat="1">
      <c r="A31" s="1"/>
      <c r="B31" s="9"/>
      <c r="C31" s="10"/>
      <c r="D31" s="10"/>
      <c r="E31" s="10"/>
      <c r="F31" s="11"/>
      <c r="G31" s="12"/>
      <c r="H31" s="10"/>
      <c r="I31" s="10"/>
      <c r="J31" s="10"/>
      <c r="K31" s="10"/>
      <c r="L31" s="10"/>
      <c r="M31" s="10"/>
      <c r="N31" s="10"/>
      <c r="O31" s="10"/>
      <c r="P31" s="10"/>
      <c r="Q31" s="10"/>
      <c r="R31" s="10"/>
      <c r="S31" s="10"/>
      <c r="T31" s="10"/>
      <c r="U31" s="10"/>
      <c r="V31" s="10"/>
      <c r="W31" s="10"/>
      <c r="X31" s="10"/>
      <c r="Y31" s="10"/>
      <c r="Z31" s="10"/>
      <c r="AA31" s="10"/>
      <c r="AB31" s="10"/>
      <c r="AC31" s="10"/>
      <c r="AD31" s="10"/>
      <c r="AE31" s="13"/>
      <c r="AF31" s="14"/>
      <c r="AG31" s="10"/>
      <c r="AH31" s="10"/>
      <c r="AI31" s="10"/>
      <c r="AJ31" s="15"/>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69"/>
      <c r="BJ31" s="169"/>
      <c r="BK31" s="169"/>
      <c r="BL31" s="169"/>
      <c r="BM31" s="169"/>
      <c r="BN31" s="169"/>
      <c r="BO31" s="169"/>
      <c r="BP31" s="169"/>
      <c r="BQ31" s="169"/>
    </row>
    <row r="32" spans="1:69" s="41" customFormat="1">
      <c r="A32" s="1"/>
      <c r="B32" s="9"/>
      <c r="C32" s="10"/>
      <c r="D32" s="10"/>
      <c r="E32" s="10"/>
      <c r="F32" s="11"/>
      <c r="G32" s="12"/>
      <c r="H32" s="10" t="s">
        <v>89</v>
      </c>
      <c r="I32" s="10"/>
      <c r="J32" s="10"/>
      <c r="K32" s="10"/>
      <c r="L32" s="10"/>
      <c r="M32" s="10"/>
      <c r="N32" s="10"/>
      <c r="O32" s="10"/>
      <c r="P32" s="10"/>
      <c r="Q32" s="10"/>
      <c r="R32" s="10"/>
      <c r="S32" s="10"/>
      <c r="T32" s="10"/>
      <c r="U32" s="10"/>
      <c r="V32" s="10"/>
      <c r="W32" s="10"/>
      <c r="X32" s="10"/>
      <c r="Y32" s="10"/>
      <c r="Z32" s="10"/>
      <c r="AA32" s="10"/>
      <c r="AB32" s="10"/>
      <c r="AC32" s="10"/>
      <c r="AD32" s="10"/>
      <c r="AE32" s="13"/>
      <c r="AF32" s="14"/>
      <c r="AG32" s="10"/>
      <c r="AH32" s="10"/>
      <c r="AI32" s="10"/>
      <c r="AJ32" s="15"/>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c r="BP32" s="169"/>
      <c r="BQ32" s="169"/>
    </row>
    <row r="33" spans="1:69" s="41" customFormat="1" ht="15.75" thickBot="1">
      <c r="A33" s="1"/>
      <c r="B33" s="9"/>
      <c r="C33" s="10"/>
      <c r="D33" s="10"/>
      <c r="E33" s="10"/>
      <c r="F33" s="11"/>
      <c r="G33" s="12"/>
      <c r="H33" s="36"/>
      <c r="I33" s="36"/>
      <c r="J33" s="36"/>
      <c r="K33" s="36"/>
      <c r="L33" s="36"/>
      <c r="M33" s="36"/>
      <c r="N33" s="36"/>
      <c r="O33" s="36"/>
      <c r="P33" s="36"/>
      <c r="Q33" s="36"/>
      <c r="R33" s="36"/>
      <c r="S33" s="36"/>
      <c r="T33" s="36"/>
      <c r="U33" s="36"/>
      <c r="V33" s="36"/>
      <c r="W33" s="36"/>
      <c r="X33" s="36"/>
      <c r="Y33" s="36"/>
      <c r="Z33" s="36"/>
      <c r="AA33" s="36"/>
      <c r="AB33" s="36"/>
      <c r="AC33" s="36"/>
      <c r="AD33" s="36"/>
      <c r="AE33" s="13"/>
      <c r="AF33" s="14"/>
      <c r="AG33" s="10"/>
      <c r="AH33" s="10"/>
      <c r="AI33" s="10"/>
      <c r="AJ33" s="15"/>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69"/>
      <c r="BJ33" s="169"/>
      <c r="BK33" s="169"/>
      <c r="BL33" s="169"/>
      <c r="BM33" s="169"/>
      <c r="BN33" s="169"/>
      <c r="BO33" s="169"/>
      <c r="BP33" s="169"/>
      <c r="BQ33" s="169"/>
    </row>
    <row r="34" spans="1:69" s="41" customFormat="1" ht="15.75" thickBot="1">
      <c r="A34" s="1"/>
      <c r="B34" s="9"/>
      <c r="C34" s="10"/>
      <c r="D34" s="10"/>
      <c r="E34" s="10"/>
      <c r="F34" s="11"/>
      <c r="G34" s="34"/>
      <c r="H34" s="200" t="s">
        <v>90</v>
      </c>
      <c r="I34" s="201"/>
      <c r="J34" s="202" t="s">
        <v>91</v>
      </c>
      <c r="K34" s="203"/>
      <c r="L34" s="203"/>
      <c r="M34" s="203"/>
      <c r="N34" s="203"/>
      <c r="O34" s="203"/>
      <c r="P34" s="203"/>
      <c r="Q34" s="203"/>
      <c r="R34" s="203"/>
      <c r="S34" s="203"/>
      <c r="T34" s="203"/>
      <c r="U34" s="203"/>
      <c r="V34" s="203"/>
      <c r="W34" s="203"/>
      <c r="X34" s="203"/>
      <c r="Y34" s="204"/>
      <c r="Z34" s="205" t="s">
        <v>92</v>
      </c>
      <c r="AA34" s="206"/>
      <c r="AB34" s="206"/>
      <c r="AC34" s="206"/>
      <c r="AD34" s="207"/>
      <c r="AE34" s="34"/>
      <c r="AF34" s="14"/>
      <c r="AG34" s="10"/>
      <c r="AH34" s="10"/>
      <c r="AI34" s="10"/>
      <c r="AJ34" s="15"/>
      <c r="AK34" s="169"/>
      <c r="AL34" s="169"/>
      <c r="AM34" s="169"/>
      <c r="AN34" s="169"/>
      <c r="AO34" s="169"/>
      <c r="AP34" s="169"/>
      <c r="AQ34" s="169"/>
      <c r="AR34" s="169"/>
      <c r="AS34" s="169"/>
      <c r="AT34" s="169"/>
      <c r="AU34" s="169"/>
      <c r="AV34" s="169"/>
      <c r="AW34" s="169"/>
      <c r="AX34" s="169"/>
      <c r="AY34" s="169"/>
      <c r="AZ34" s="169"/>
      <c r="BA34" s="169"/>
      <c r="BB34" s="169"/>
      <c r="BC34" s="169"/>
      <c r="BD34" s="169"/>
      <c r="BE34" s="169"/>
      <c r="BF34" s="169"/>
      <c r="BG34" s="169"/>
      <c r="BH34" s="169"/>
      <c r="BI34" s="169"/>
      <c r="BJ34" s="169"/>
      <c r="BK34" s="169"/>
      <c r="BL34" s="169"/>
      <c r="BM34" s="169"/>
      <c r="BN34" s="169"/>
      <c r="BO34" s="169"/>
      <c r="BP34" s="169"/>
      <c r="BQ34" s="169"/>
    </row>
    <row r="35" spans="1:69" s="41" customFormat="1">
      <c r="A35" s="1"/>
      <c r="B35" s="9"/>
      <c r="C35" s="10"/>
      <c r="D35" s="10"/>
      <c r="E35" s="10"/>
      <c r="F35" s="11"/>
      <c r="G35" s="34"/>
      <c r="H35" s="208">
        <v>0</v>
      </c>
      <c r="I35" s="209"/>
      <c r="J35" s="210" t="s">
        <v>93</v>
      </c>
      <c r="K35" s="211"/>
      <c r="L35" s="211"/>
      <c r="M35" s="211"/>
      <c r="N35" s="211"/>
      <c r="O35" s="211"/>
      <c r="P35" s="211"/>
      <c r="Q35" s="211"/>
      <c r="R35" s="211"/>
      <c r="S35" s="211"/>
      <c r="T35" s="211"/>
      <c r="U35" s="211"/>
      <c r="V35" s="211"/>
      <c r="W35" s="211"/>
      <c r="X35" s="211"/>
      <c r="Y35" s="212"/>
      <c r="Z35" s="213">
        <v>42843</v>
      </c>
      <c r="AA35" s="214"/>
      <c r="AB35" s="214"/>
      <c r="AC35" s="214"/>
      <c r="AD35" s="215"/>
      <c r="AE35" s="34"/>
      <c r="AF35" s="14"/>
      <c r="AG35" s="10"/>
      <c r="AH35" s="10"/>
      <c r="AI35" s="10"/>
      <c r="AJ35" s="15"/>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169"/>
      <c r="BP35" s="169"/>
      <c r="BQ35" s="169"/>
    </row>
    <row r="36" spans="1:69" s="41" customFormat="1">
      <c r="A36" s="1"/>
      <c r="B36" s="9"/>
      <c r="C36" s="10"/>
      <c r="D36" s="10"/>
      <c r="E36" s="10"/>
      <c r="F36" s="11"/>
      <c r="G36" s="34"/>
      <c r="H36" s="216"/>
      <c r="I36" s="217"/>
      <c r="J36" s="216"/>
      <c r="K36" s="78"/>
      <c r="L36" s="78"/>
      <c r="M36" s="78"/>
      <c r="N36" s="78"/>
      <c r="O36" s="78"/>
      <c r="P36" s="78"/>
      <c r="Q36" s="78"/>
      <c r="R36" s="78"/>
      <c r="S36" s="78"/>
      <c r="T36" s="78"/>
      <c r="U36" s="78"/>
      <c r="V36" s="78"/>
      <c r="W36" s="78"/>
      <c r="X36" s="78"/>
      <c r="Y36" s="217"/>
      <c r="Z36" s="218"/>
      <c r="AA36" s="78"/>
      <c r="AB36" s="78"/>
      <c r="AC36" s="78"/>
      <c r="AD36" s="217"/>
      <c r="AE36" s="34"/>
      <c r="AF36" s="14"/>
      <c r="AG36" s="10"/>
      <c r="AH36" s="10"/>
      <c r="AI36" s="10"/>
      <c r="AJ36" s="15"/>
      <c r="AK36" s="169"/>
      <c r="AL36" s="169"/>
      <c r="AM36" s="169"/>
      <c r="AN36" s="169"/>
      <c r="AO36" s="169"/>
      <c r="AP36" s="169"/>
      <c r="AQ36" s="169"/>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69"/>
      <c r="BO36" s="169"/>
      <c r="BP36" s="169"/>
      <c r="BQ36" s="169"/>
    </row>
    <row r="37" spans="1:69" s="41" customFormat="1">
      <c r="A37" s="1"/>
      <c r="B37" s="9"/>
      <c r="C37" s="10"/>
      <c r="D37" s="10"/>
      <c r="E37" s="10"/>
      <c r="F37" s="11"/>
      <c r="G37" s="34"/>
      <c r="H37" s="216"/>
      <c r="I37" s="217"/>
      <c r="J37" s="216"/>
      <c r="K37" s="78"/>
      <c r="L37" s="78"/>
      <c r="M37" s="78"/>
      <c r="N37" s="78"/>
      <c r="O37" s="78"/>
      <c r="P37" s="78"/>
      <c r="Q37" s="78"/>
      <c r="R37" s="78"/>
      <c r="S37" s="78"/>
      <c r="T37" s="78"/>
      <c r="U37" s="78"/>
      <c r="V37" s="78"/>
      <c r="W37" s="78"/>
      <c r="X37" s="78"/>
      <c r="Y37" s="217"/>
      <c r="Z37" s="218"/>
      <c r="AA37" s="78"/>
      <c r="AB37" s="78"/>
      <c r="AC37" s="78"/>
      <c r="AD37" s="217"/>
      <c r="AE37" s="34"/>
      <c r="AF37" s="14"/>
      <c r="AG37" s="10"/>
      <c r="AH37" s="10"/>
      <c r="AI37" s="10"/>
      <c r="AJ37" s="15"/>
      <c r="AK37" s="169"/>
      <c r="AL37" s="169"/>
      <c r="AM37" s="169"/>
      <c r="AN37" s="169"/>
      <c r="AO37" s="169"/>
      <c r="AP37" s="169"/>
      <c r="AQ37" s="169"/>
      <c r="AR37" s="169"/>
      <c r="AS37" s="169"/>
      <c r="AT37" s="169"/>
      <c r="AU37" s="169"/>
      <c r="AV37" s="169"/>
      <c r="AW37" s="169"/>
      <c r="AX37" s="169"/>
      <c r="AY37" s="169"/>
      <c r="AZ37" s="169"/>
      <c r="BA37" s="169"/>
      <c r="BB37" s="169"/>
      <c r="BC37" s="169"/>
      <c r="BD37" s="169"/>
      <c r="BE37" s="169"/>
      <c r="BF37" s="169"/>
      <c r="BG37" s="169"/>
      <c r="BH37" s="169"/>
      <c r="BI37" s="169"/>
      <c r="BJ37" s="169"/>
      <c r="BK37" s="169"/>
      <c r="BL37" s="169"/>
      <c r="BM37" s="169"/>
      <c r="BN37" s="169"/>
      <c r="BO37" s="169"/>
      <c r="BP37" s="169"/>
      <c r="BQ37" s="169"/>
    </row>
    <row r="38" spans="1:69" s="41" customFormat="1">
      <c r="A38" s="1"/>
      <c r="B38" s="9"/>
      <c r="C38" s="10"/>
      <c r="D38" s="10"/>
      <c r="E38" s="10"/>
      <c r="F38" s="11"/>
      <c r="G38" s="34"/>
      <c r="H38" s="216"/>
      <c r="I38" s="217"/>
      <c r="J38" s="216"/>
      <c r="K38" s="78"/>
      <c r="L38" s="78"/>
      <c r="M38" s="78"/>
      <c r="N38" s="78"/>
      <c r="O38" s="78"/>
      <c r="P38" s="78"/>
      <c r="Q38" s="78"/>
      <c r="R38" s="78"/>
      <c r="S38" s="78"/>
      <c r="T38" s="78"/>
      <c r="U38" s="78"/>
      <c r="V38" s="78"/>
      <c r="W38" s="78"/>
      <c r="X38" s="78"/>
      <c r="Y38" s="217"/>
      <c r="Z38" s="218"/>
      <c r="AA38" s="78"/>
      <c r="AB38" s="78"/>
      <c r="AC38" s="78"/>
      <c r="AD38" s="217"/>
      <c r="AE38" s="34"/>
      <c r="AF38" s="14"/>
      <c r="AG38" s="10"/>
      <c r="AH38" s="10"/>
      <c r="AI38" s="10"/>
      <c r="AJ38" s="15"/>
      <c r="AK38" s="169"/>
      <c r="AL38" s="169"/>
      <c r="AM38" s="169"/>
      <c r="AN38" s="169"/>
      <c r="AO38" s="169"/>
      <c r="AP38" s="169"/>
      <c r="AQ38" s="169"/>
      <c r="AR38" s="169"/>
      <c r="AS38" s="169"/>
      <c r="AT38" s="169"/>
      <c r="AU38" s="169"/>
      <c r="AV38" s="169"/>
      <c r="AW38" s="169"/>
      <c r="AX38" s="169"/>
      <c r="AY38" s="169"/>
      <c r="AZ38" s="169"/>
      <c r="BA38" s="169"/>
      <c r="BB38" s="169"/>
      <c r="BC38" s="169"/>
      <c r="BD38" s="169"/>
      <c r="BE38" s="169"/>
      <c r="BF38" s="169"/>
      <c r="BG38" s="169"/>
      <c r="BH38" s="169"/>
      <c r="BI38" s="169"/>
      <c r="BJ38" s="169"/>
      <c r="BK38" s="169"/>
      <c r="BL38" s="169"/>
      <c r="BM38" s="169"/>
      <c r="BN38" s="169"/>
      <c r="BO38" s="169"/>
      <c r="BP38" s="169"/>
      <c r="BQ38" s="169"/>
    </row>
    <row r="39" spans="1:69" s="41" customFormat="1">
      <c r="A39" s="1"/>
      <c r="B39" s="9"/>
      <c r="C39" s="10"/>
      <c r="D39" s="10"/>
      <c r="E39" s="10"/>
      <c r="F39" s="11"/>
      <c r="G39" s="34"/>
      <c r="H39" s="216"/>
      <c r="I39" s="217"/>
      <c r="J39" s="216"/>
      <c r="K39" s="78"/>
      <c r="L39" s="78"/>
      <c r="M39" s="78"/>
      <c r="N39" s="78"/>
      <c r="O39" s="78"/>
      <c r="P39" s="78"/>
      <c r="Q39" s="78"/>
      <c r="R39" s="78"/>
      <c r="S39" s="78"/>
      <c r="T39" s="78"/>
      <c r="U39" s="78"/>
      <c r="V39" s="78"/>
      <c r="W39" s="78"/>
      <c r="X39" s="78"/>
      <c r="Y39" s="217"/>
      <c r="Z39" s="218"/>
      <c r="AA39" s="78"/>
      <c r="AB39" s="78"/>
      <c r="AC39" s="78"/>
      <c r="AD39" s="217"/>
      <c r="AE39" s="34"/>
      <c r="AF39" s="14"/>
      <c r="AG39" s="10"/>
      <c r="AH39" s="10"/>
      <c r="AI39" s="10"/>
      <c r="AJ39" s="15"/>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row>
    <row r="40" spans="1:69" s="41" customFormat="1" ht="15.75" thickBot="1">
      <c r="A40" s="1"/>
      <c r="B40" s="9"/>
      <c r="C40" s="10"/>
      <c r="D40" s="10"/>
      <c r="E40" s="10"/>
      <c r="F40" s="11"/>
      <c r="G40" s="34"/>
      <c r="H40" s="219"/>
      <c r="I40" s="220"/>
      <c r="J40" s="219"/>
      <c r="K40" s="221"/>
      <c r="L40" s="221"/>
      <c r="M40" s="221"/>
      <c r="N40" s="221"/>
      <c r="O40" s="221"/>
      <c r="P40" s="221"/>
      <c r="Q40" s="221"/>
      <c r="R40" s="221"/>
      <c r="S40" s="221"/>
      <c r="T40" s="221"/>
      <c r="U40" s="221"/>
      <c r="V40" s="221"/>
      <c r="W40" s="221"/>
      <c r="X40" s="221"/>
      <c r="Y40" s="220"/>
      <c r="Z40" s="222"/>
      <c r="AA40" s="221"/>
      <c r="AB40" s="221"/>
      <c r="AC40" s="221"/>
      <c r="AD40" s="220"/>
      <c r="AE40" s="34"/>
      <c r="AF40" s="14"/>
      <c r="AG40" s="10"/>
      <c r="AH40" s="10"/>
      <c r="AI40" s="10"/>
      <c r="AJ40" s="15"/>
      <c r="AK40" s="169"/>
      <c r="AL40" s="169"/>
      <c r="AM40" s="169"/>
      <c r="AN40" s="169"/>
      <c r="AO40" s="169"/>
      <c r="AP40" s="169"/>
      <c r="AQ40" s="169"/>
      <c r="AR40" s="169"/>
      <c r="AS40" s="169"/>
      <c r="AT40" s="169"/>
      <c r="AU40" s="169"/>
      <c r="AV40" s="169"/>
      <c r="AW40" s="169"/>
      <c r="AX40" s="169"/>
      <c r="AY40" s="169"/>
      <c r="AZ40" s="169"/>
      <c r="BA40" s="169"/>
      <c r="BB40" s="169"/>
      <c r="BC40" s="169"/>
      <c r="BD40" s="169"/>
      <c r="BE40" s="169"/>
      <c r="BF40" s="169"/>
      <c r="BG40" s="169"/>
      <c r="BH40" s="169"/>
      <c r="BI40" s="169"/>
      <c r="BJ40" s="169"/>
      <c r="BK40" s="169"/>
      <c r="BL40" s="169"/>
      <c r="BM40" s="169"/>
      <c r="BN40" s="169"/>
      <c r="BO40" s="169"/>
      <c r="BP40" s="169"/>
      <c r="BQ40" s="169"/>
    </row>
    <row r="41" spans="1:69" s="41" customFormat="1">
      <c r="A41" s="1"/>
      <c r="B41" s="9"/>
      <c r="C41" s="10"/>
      <c r="D41" s="10"/>
      <c r="E41" s="10"/>
      <c r="F41" s="11"/>
      <c r="G41" s="12"/>
      <c r="H41" s="3"/>
      <c r="I41" s="3"/>
      <c r="J41" s="3"/>
      <c r="K41" s="3"/>
      <c r="L41" s="3"/>
      <c r="M41" s="3"/>
      <c r="N41" s="3"/>
      <c r="O41" s="3"/>
      <c r="P41" s="3"/>
      <c r="Q41" s="3"/>
      <c r="R41" s="3"/>
      <c r="S41" s="3"/>
      <c r="T41" s="3"/>
      <c r="U41" s="3"/>
      <c r="V41" s="3"/>
      <c r="W41" s="3"/>
      <c r="X41" s="3"/>
      <c r="Y41" s="3"/>
      <c r="Z41" s="3"/>
      <c r="AA41" s="3"/>
      <c r="AB41" s="3"/>
      <c r="AC41" s="3"/>
      <c r="AD41" s="3"/>
      <c r="AE41" s="13"/>
      <c r="AF41" s="14"/>
      <c r="AG41" s="10"/>
      <c r="AH41" s="10"/>
      <c r="AI41" s="10"/>
      <c r="AJ41" s="15"/>
      <c r="AK41" s="169"/>
      <c r="AL41" s="169"/>
      <c r="AM41" s="169"/>
      <c r="AN41" s="169"/>
      <c r="AO41" s="169"/>
      <c r="AP41" s="169"/>
      <c r="AQ41" s="169"/>
      <c r="AR41" s="169"/>
      <c r="AS41" s="169"/>
      <c r="AT41" s="169"/>
      <c r="AU41" s="169"/>
      <c r="AV41" s="169"/>
      <c r="AW41" s="169"/>
      <c r="AX41" s="169"/>
      <c r="AY41" s="169"/>
      <c r="AZ41" s="169"/>
      <c r="BA41" s="169"/>
      <c r="BB41" s="169"/>
      <c r="BC41" s="169"/>
      <c r="BD41" s="169"/>
      <c r="BE41" s="169"/>
      <c r="BF41" s="169"/>
      <c r="BG41" s="169"/>
      <c r="BH41" s="169"/>
      <c r="BI41" s="169"/>
      <c r="BJ41" s="169"/>
      <c r="BK41" s="169"/>
      <c r="BL41" s="169"/>
      <c r="BM41" s="169"/>
      <c r="BN41" s="169"/>
      <c r="BO41" s="169"/>
      <c r="BP41" s="169"/>
      <c r="BQ41" s="169"/>
    </row>
    <row r="42" spans="1:69" s="41" customFormat="1">
      <c r="A42" s="1"/>
      <c r="B42" s="9"/>
      <c r="C42" s="10"/>
      <c r="D42" s="10"/>
      <c r="E42" s="10"/>
      <c r="F42" s="11"/>
      <c r="G42" s="12"/>
      <c r="H42" s="10"/>
      <c r="I42" s="10"/>
      <c r="J42" s="10"/>
      <c r="K42" s="10"/>
      <c r="L42" s="10"/>
      <c r="M42" s="10"/>
      <c r="N42" s="10"/>
      <c r="O42" s="10"/>
      <c r="P42" s="10"/>
      <c r="Q42" s="10"/>
      <c r="R42" s="10"/>
      <c r="S42" s="10"/>
      <c r="T42" s="10"/>
      <c r="U42" s="10"/>
      <c r="V42" s="10"/>
      <c r="W42" s="10"/>
      <c r="X42" s="10"/>
      <c r="Y42" s="10"/>
      <c r="Z42" s="10"/>
      <c r="AA42" s="10"/>
      <c r="AB42" s="10"/>
      <c r="AC42" s="10"/>
      <c r="AD42" s="10"/>
      <c r="AE42" s="13"/>
      <c r="AF42" s="14"/>
      <c r="AG42" s="10"/>
      <c r="AH42" s="10"/>
      <c r="AI42" s="10"/>
      <c r="AJ42" s="15"/>
      <c r="AK42" s="169"/>
      <c r="AL42" s="169"/>
      <c r="AM42" s="169"/>
      <c r="AN42" s="169"/>
      <c r="AO42" s="169"/>
      <c r="AP42" s="169"/>
      <c r="AQ42" s="169"/>
      <c r="AR42" s="169"/>
      <c r="AS42" s="169"/>
      <c r="AT42" s="169"/>
      <c r="AU42" s="169"/>
      <c r="AV42" s="169"/>
      <c r="AW42" s="169"/>
      <c r="AX42" s="169"/>
      <c r="AY42" s="169"/>
      <c r="AZ42" s="169"/>
      <c r="BA42" s="169"/>
      <c r="BB42" s="169"/>
      <c r="BC42" s="169"/>
      <c r="BD42" s="169"/>
      <c r="BE42" s="169"/>
      <c r="BF42" s="169"/>
      <c r="BG42" s="169"/>
      <c r="BH42" s="169"/>
      <c r="BI42" s="169"/>
      <c r="BJ42" s="169"/>
      <c r="BK42" s="169"/>
      <c r="BL42" s="169"/>
      <c r="BM42" s="169"/>
      <c r="BN42" s="169"/>
      <c r="BO42" s="169"/>
      <c r="BP42" s="169"/>
      <c r="BQ42" s="169"/>
    </row>
    <row r="43" spans="1:69" s="41" customFormat="1">
      <c r="A43" s="1"/>
      <c r="B43" s="9"/>
      <c r="C43" s="10"/>
      <c r="D43" s="10"/>
      <c r="E43" s="10"/>
      <c r="F43" s="11"/>
      <c r="G43" s="12"/>
      <c r="H43" s="10"/>
      <c r="I43" s="10"/>
      <c r="J43" s="10"/>
      <c r="K43" s="10"/>
      <c r="L43" s="10"/>
      <c r="M43" s="10"/>
      <c r="N43" s="10"/>
      <c r="O43" s="10"/>
      <c r="P43" s="10"/>
      <c r="Q43" s="10"/>
      <c r="R43" s="10"/>
      <c r="S43" s="10"/>
      <c r="T43" s="10"/>
      <c r="U43" s="10"/>
      <c r="V43" s="10"/>
      <c r="W43" s="10"/>
      <c r="X43" s="10"/>
      <c r="Y43" s="10"/>
      <c r="Z43" s="10"/>
      <c r="AA43" s="10"/>
      <c r="AB43" s="10"/>
      <c r="AC43" s="10"/>
      <c r="AD43" s="10"/>
      <c r="AE43" s="13"/>
      <c r="AF43" s="14"/>
      <c r="AG43" s="10"/>
      <c r="AH43" s="10"/>
      <c r="AI43" s="10"/>
      <c r="AJ43" s="15"/>
      <c r="AK43" s="169"/>
      <c r="AL43" s="169"/>
      <c r="AM43" s="169"/>
      <c r="AN43" s="169"/>
      <c r="AO43" s="169"/>
      <c r="AP43" s="169"/>
      <c r="AQ43" s="169"/>
      <c r="AR43" s="169"/>
      <c r="AS43" s="169"/>
      <c r="AT43" s="169"/>
      <c r="AU43" s="169"/>
      <c r="AV43" s="169"/>
      <c r="AW43" s="169"/>
      <c r="AX43" s="169"/>
      <c r="AY43" s="169"/>
      <c r="AZ43" s="169"/>
      <c r="BA43" s="169"/>
      <c r="BB43" s="169"/>
      <c r="BC43" s="169"/>
      <c r="BD43" s="169"/>
      <c r="BE43" s="169"/>
      <c r="BF43" s="169"/>
      <c r="BG43" s="169"/>
      <c r="BH43" s="169"/>
      <c r="BI43" s="169"/>
      <c r="BJ43" s="169"/>
      <c r="BK43" s="169"/>
      <c r="BL43" s="169"/>
      <c r="BM43" s="169"/>
      <c r="BN43" s="169"/>
      <c r="BO43" s="169"/>
      <c r="BP43" s="169"/>
      <c r="BQ43" s="169"/>
    </row>
    <row r="44" spans="1:69" s="41" customFormat="1">
      <c r="A44" s="1"/>
      <c r="B44" s="9"/>
      <c r="C44" s="10"/>
      <c r="D44" s="10"/>
      <c r="E44" s="10"/>
      <c r="F44" s="11"/>
      <c r="G44" s="12"/>
      <c r="H44" s="10"/>
      <c r="I44" s="10"/>
      <c r="J44" s="10"/>
      <c r="K44" s="10"/>
      <c r="L44" s="10"/>
      <c r="M44" s="10"/>
      <c r="N44" s="10"/>
      <c r="O44" s="10"/>
      <c r="P44" s="10"/>
      <c r="Q44" s="10"/>
      <c r="R44" s="10"/>
      <c r="S44" s="10"/>
      <c r="T44" s="10"/>
      <c r="U44" s="10"/>
      <c r="V44" s="10"/>
      <c r="W44" s="10"/>
      <c r="X44" s="10"/>
      <c r="Y44" s="10"/>
      <c r="Z44" s="10"/>
      <c r="AA44" s="10"/>
      <c r="AB44" s="10"/>
      <c r="AC44" s="10"/>
      <c r="AD44" s="10"/>
      <c r="AE44" s="13"/>
      <c r="AF44" s="14"/>
      <c r="AG44" s="10"/>
      <c r="AH44" s="10"/>
      <c r="AI44" s="10"/>
      <c r="AJ44" s="15"/>
      <c r="AK44" s="169"/>
      <c r="AL44" s="169"/>
      <c r="AM44" s="169"/>
      <c r="AN44" s="169"/>
      <c r="AO44" s="169"/>
      <c r="AP44" s="169"/>
      <c r="AQ44" s="169"/>
      <c r="AR44" s="169"/>
      <c r="AS44" s="169"/>
      <c r="AT44" s="169"/>
      <c r="AU44" s="169"/>
      <c r="AV44" s="169"/>
      <c r="AW44" s="169"/>
      <c r="AX44" s="169"/>
      <c r="AY44" s="169"/>
      <c r="AZ44" s="169"/>
      <c r="BA44" s="169"/>
      <c r="BB44" s="169"/>
      <c r="BC44" s="169"/>
      <c r="BD44" s="169"/>
      <c r="BE44" s="169"/>
      <c r="BF44" s="169"/>
      <c r="BG44" s="169"/>
      <c r="BH44" s="169"/>
      <c r="BI44" s="169"/>
      <c r="BJ44" s="169"/>
      <c r="BK44" s="169"/>
      <c r="BL44" s="169"/>
      <c r="BM44" s="169"/>
      <c r="BN44" s="169"/>
      <c r="BO44" s="169"/>
      <c r="BP44" s="169"/>
      <c r="BQ44" s="169"/>
    </row>
    <row r="45" spans="1:69" s="41" customFormat="1">
      <c r="A45" s="1"/>
      <c r="B45" s="9"/>
      <c r="C45" s="10"/>
      <c r="D45" s="10"/>
      <c r="E45" s="10"/>
      <c r="F45" s="11"/>
      <c r="G45" s="12"/>
      <c r="H45" s="10"/>
      <c r="I45" s="10"/>
      <c r="J45" s="10"/>
      <c r="K45" s="10"/>
      <c r="L45" s="10"/>
      <c r="M45" s="10"/>
      <c r="N45" s="10"/>
      <c r="O45" s="10"/>
      <c r="P45" s="10"/>
      <c r="Q45" s="10"/>
      <c r="R45" s="10"/>
      <c r="S45" s="10"/>
      <c r="T45" s="10"/>
      <c r="U45" s="10"/>
      <c r="V45" s="10"/>
      <c r="W45" s="10"/>
      <c r="X45" s="10"/>
      <c r="Y45" s="10"/>
      <c r="Z45" s="10"/>
      <c r="AA45" s="10"/>
      <c r="AB45" s="10"/>
      <c r="AC45" s="10"/>
      <c r="AD45" s="10"/>
      <c r="AE45" s="13"/>
      <c r="AF45" s="14"/>
      <c r="AG45" s="10"/>
      <c r="AH45" s="10"/>
      <c r="AI45" s="10"/>
      <c r="AJ45" s="15"/>
      <c r="AK45" s="169"/>
      <c r="AL45" s="169"/>
      <c r="AM45" s="169"/>
      <c r="AN45" s="169"/>
      <c r="AO45" s="169"/>
      <c r="AP45" s="169"/>
      <c r="AQ45" s="169"/>
      <c r="AR45" s="169"/>
      <c r="AS45" s="169"/>
      <c r="AT45" s="169"/>
      <c r="AU45" s="169"/>
      <c r="AV45" s="169"/>
      <c r="AW45" s="169"/>
      <c r="AX45" s="169"/>
      <c r="AY45" s="169"/>
      <c r="AZ45" s="169"/>
      <c r="BA45" s="169"/>
      <c r="BB45" s="169"/>
      <c r="BC45" s="169"/>
      <c r="BD45" s="169"/>
      <c r="BE45" s="169"/>
      <c r="BF45" s="169"/>
      <c r="BG45" s="169"/>
      <c r="BH45" s="169"/>
      <c r="BI45" s="169"/>
      <c r="BJ45" s="169"/>
      <c r="BK45" s="169"/>
      <c r="BL45" s="169"/>
      <c r="BM45" s="169"/>
      <c r="BN45" s="169"/>
      <c r="BO45" s="169"/>
      <c r="BP45" s="169"/>
      <c r="BQ45" s="169"/>
    </row>
    <row r="46" spans="1:69" s="41" customFormat="1">
      <c r="A46" s="1"/>
      <c r="B46" s="9"/>
      <c r="C46" s="10"/>
      <c r="D46" s="10"/>
      <c r="E46" s="10"/>
      <c r="F46" s="11"/>
      <c r="G46" s="12"/>
      <c r="H46" s="10"/>
      <c r="I46" s="10"/>
      <c r="J46" s="10"/>
      <c r="K46" s="10"/>
      <c r="L46" s="10"/>
      <c r="M46" s="10"/>
      <c r="N46" s="10"/>
      <c r="O46" s="10"/>
      <c r="P46" s="10"/>
      <c r="Q46" s="10"/>
      <c r="R46" s="10"/>
      <c r="S46" s="10"/>
      <c r="T46" s="10"/>
      <c r="U46" s="10"/>
      <c r="V46" s="10"/>
      <c r="W46" s="10"/>
      <c r="X46" s="10"/>
      <c r="Y46" s="10"/>
      <c r="Z46" s="10"/>
      <c r="AA46" s="10"/>
      <c r="AB46" s="10"/>
      <c r="AC46" s="10"/>
      <c r="AD46" s="10"/>
      <c r="AE46" s="13"/>
      <c r="AF46" s="14"/>
      <c r="AG46" s="10"/>
      <c r="AH46" s="10"/>
      <c r="AI46" s="10"/>
      <c r="AJ46" s="15"/>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169"/>
      <c r="BG46" s="169"/>
      <c r="BH46" s="169"/>
      <c r="BI46" s="169"/>
      <c r="BJ46" s="169"/>
      <c r="BK46" s="169"/>
      <c r="BL46" s="169"/>
      <c r="BM46" s="169"/>
      <c r="BN46" s="169"/>
      <c r="BO46" s="169"/>
      <c r="BP46" s="169"/>
      <c r="BQ46" s="169"/>
    </row>
    <row r="47" spans="1:69" s="41" customFormat="1">
      <c r="A47" s="1"/>
      <c r="B47" s="9"/>
      <c r="C47" s="10"/>
      <c r="D47" s="10"/>
      <c r="E47" s="10"/>
      <c r="F47" s="11"/>
      <c r="G47" s="12"/>
      <c r="H47" s="10"/>
      <c r="I47" s="10"/>
      <c r="J47" s="10"/>
      <c r="K47" s="10"/>
      <c r="L47" s="10"/>
      <c r="M47" s="10"/>
      <c r="N47" s="10"/>
      <c r="O47" s="10"/>
      <c r="P47" s="10"/>
      <c r="Q47" s="10"/>
      <c r="R47" s="10"/>
      <c r="S47" s="10"/>
      <c r="T47" s="10"/>
      <c r="U47" s="10"/>
      <c r="V47" s="10"/>
      <c r="W47" s="10"/>
      <c r="X47" s="10"/>
      <c r="Y47" s="10"/>
      <c r="Z47" s="10"/>
      <c r="AA47" s="10"/>
      <c r="AB47" s="10"/>
      <c r="AC47" s="10"/>
      <c r="AD47" s="10"/>
      <c r="AE47" s="13"/>
      <c r="AF47" s="14"/>
      <c r="AG47" s="10"/>
      <c r="AH47" s="10"/>
      <c r="AI47" s="10"/>
      <c r="AJ47" s="15"/>
      <c r="AK47" s="169"/>
      <c r="AL47" s="169"/>
      <c r="AM47" s="169"/>
      <c r="AN47" s="169"/>
      <c r="AO47" s="169"/>
      <c r="AP47" s="169"/>
      <c r="AQ47" s="169"/>
      <c r="AR47" s="169"/>
      <c r="AS47" s="169"/>
      <c r="AT47" s="169"/>
      <c r="AU47" s="169"/>
      <c r="AV47" s="169"/>
      <c r="AW47" s="169"/>
      <c r="AX47" s="169"/>
      <c r="AY47" s="169"/>
      <c r="AZ47" s="169"/>
      <c r="BA47" s="169"/>
      <c r="BB47" s="169"/>
      <c r="BC47" s="169"/>
      <c r="BD47" s="169"/>
      <c r="BE47" s="169"/>
      <c r="BF47" s="169"/>
      <c r="BG47" s="169"/>
      <c r="BH47" s="169"/>
      <c r="BI47" s="169"/>
      <c r="BJ47" s="169"/>
      <c r="BK47" s="169"/>
      <c r="BL47" s="169"/>
      <c r="BM47" s="169"/>
      <c r="BN47" s="169"/>
      <c r="BO47" s="169"/>
      <c r="BP47" s="169"/>
      <c r="BQ47" s="169"/>
    </row>
    <row r="48" spans="1:69" s="41" customFormat="1">
      <c r="A48" s="1"/>
      <c r="B48" s="9"/>
      <c r="C48" s="10"/>
      <c r="D48" s="10"/>
      <c r="E48" s="10"/>
      <c r="F48" s="11"/>
      <c r="G48" s="12"/>
      <c r="H48" s="10"/>
      <c r="I48" s="10"/>
      <c r="J48" s="10"/>
      <c r="K48" s="10"/>
      <c r="L48" s="10"/>
      <c r="M48" s="10"/>
      <c r="N48" s="10"/>
      <c r="O48" s="10"/>
      <c r="P48" s="10"/>
      <c r="Q48" s="10"/>
      <c r="R48" s="10"/>
      <c r="S48" s="10"/>
      <c r="T48" s="10"/>
      <c r="U48" s="10"/>
      <c r="V48" s="10"/>
      <c r="W48" s="10"/>
      <c r="X48" s="10"/>
      <c r="Y48" s="10"/>
      <c r="Z48" s="10"/>
      <c r="AA48" s="10"/>
      <c r="AB48" s="10"/>
      <c r="AC48" s="10"/>
      <c r="AD48" s="10"/>
      <c r="AE48" s="13"/>
      <c r="AF48" s="14"/>
      <c r="AG48" s="10"/>
      <c r="AH48" s="10"/>
      <c r="AI48" s="10"/>
      <c r="AJ48" s="15"/>
      <c r="AK48" s="169"/>
      <c r="AL48" s="169"/>
      <c r="AM48" s="169"/>
      <c r="AN48" s="169"/>
      <c r="AO48" s="169"/>
      <c r="AP48" s="169"/>
      <c r="AQ48" s="169"/>
      <c r="AR48" s="169"/>
      <c r="AS48" s="169"/>
      <c r="AT48" s="169"/>
      <c r="AU48" s="169"/>
      <c r="AV48" s="169"/>
      <c r="AW48" s="169"/>
      <c r="AX48" s="169"/>
      <c r="AY48" s="169"/>
      <c r="AZ48" s="169"/>
      <c r="BA48" s="169"/>
      <c r="BB48" s="169"/>
      <c r="BC48" s="169"/>
      <c r="BD48" s="169"/>
      <c r="BE48" s="169"/>
      <c r="BF48" s="169"/>
      <c r="BG48" s="169"/>
      <c r="BH48" s="169"/>
      <c r="BI48" s="169"/>
      <c r="BJ48" s="169"/>
      <c r="BK48" s="169"/>
      <c r="BL48" s="169"/>
      <c r="BM48" s="169"/>
      <c r="BN48" s="169"/>
      <c r="BO48" s="169"/>
      <c r="BP48" s="169"/>
      <c r="BQ48" s="169"/>
    </row>
    <row r="49" spans="1:69" s="41" customFormat="1">
      <c r="A49" s="1"/>
      <c r="B49" s="9"/>
      <c r="C49" s="10"/>
      <c r="D49" s="10"/>
      <c r="E49" s="10"/>
      <c r="F49" s="11"/>
      <c r="G49" s="12"/>
      <c r="H49" s="10"/>
      <c r="I49" s="10"/>
      <c r="J49" s="10"/>
      <c r="K49" s="10"/>
      <c r="L49" s="10"/>
      <c r="M49" s="10"/>
      <c r="N49" s="10"/>
      <c r="O49" s="10"/>
      <c r="P49" s="10"/>
      <c r="Q49" s="10"/>
      <c r="R49" s="10"/>
      <c r="S49" s="10"/>
      <c r="T49" s="10"/>
      <c r="U49" s="10"/>
      <c r="V49" s="10"/>
      <c r="W49" s="10"/>
      <c r="X49" s="10"/>
      <c r="Y49" s="10"/>
      <c r="Z49" s="10"/>
      <c r="AA49" s="10"/>
      <c r="AB49" s="10"/>
      <c r="AC49" s="10"/>
      <c r="AD49" s="10"/>
      <c r="AE49" s="13"/>
      <c r="AF49" s="14"/>
      <c r="AG49" s="10"/>
      <c r="AH49" s="10"/>
      <c r="AI49" s="10"/>
      <c r="AJ49" s="15"/>
      <c r="AK49" s="169"/>
      <c r="AL49" s="169"/>
      <c r="AM49" s="169"/>
      <c r="AN49" s="169"/>
      <c r="AO49" s="169"/>
      <c r="AP49" s="169"/>
      <c r="AQ49" s="169"/>
      <c r="AR49" s="169"/>
      <c r="AS49" s="169"/>
      <c r="AT49" s="169"/>
      <c r="AU49" s="169"/>
      <c r="AV49" s="169"/>
      <c r="AW49" s="169"/>
      <c r="AX49" s="169"/>
      <c r="AY49" s="169"/>
      <c r="AZ49" s="169"/>
      <c r="BA49" s="169"/>
      <c r="BB49" s="169"/>
      <c r="BC49" s="169"/>
      <c r="BD49" s="169"/>
      <c r="BE49" s="169"/>
      <c r="BF49" s="169"/>
      <c r="BG49" s="169"/>
      <c r="BH49" s="169"/>
      <c r="BI49" s="169"/>
      <c r="BJ49" s="169"/>
      <c r="BK49" s="169"/>
      <c r="BL49" s="169"/>
      <c r="BM49" s="169"/>
      <c r="BN49" s="169"/>
      <c r="BO49" s="169"/>
      <c r="BP49" s="169"/>
      <c r="BQ49" s="169"/>
    </row>
    <row r="50" spans="1:69" s="41" customFormat="1">
      <c r="A50" s="1"/>
      <c r="B50" s="9"/>
      <c r="C50" s="10"/>
      <c r="D50" s="10"/>
      <c r="E50" s="10"/>
      <c r="F50" s="11"/>
      <c r="G50" s="12"/>
      <c r="H50" s="10"/>
      <c r="I50" s="10"/>
      <c r="J50" s="10"/>
      <c r="K50" s="10"/>
      <c r="L50" s="10"/>
      <c r="M50" s="10"/>
      <c r="N50" s="10"/>
      <c r="O50" s="10"/>
      <c r="P50" s="10"/>
      <c r="Q50" s="10"/>
      <c r="R50" s="10"/>
      <c r="S50" s="10"/>
      <c r="T50" s="10"/>
      <c r="U50" s="10"/>
      <c r="V50" s="10"/>
      <c r="W50" s="10"/>
      <c r="X50" s="10"/>
      <c r="Y50" s="10"/>
      <c r="Z50" s="10"/>
      <c r="AA50" s="10"/>
      <c r="AB50" s="10"/>
      <c r="AC50" s="10"/>
      <c r="AD50" s="10"/>
      <c r="AE50" s="13"/>
      <c r="AF50" s="14"/>
      <c r="AG50" s="10"/>
      <c r="AH50" s="10"/>
      <c r="AI50" s="10"/>
      <c r="AJ50" s="15"/>
      <c r="AK50" s="169"/>
      <c r="AL50" s="169"/>
      <c r="AM50" s="169"/>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69"/>
    </row>
    <row r="51" spans="1:69" s="41" customFormat="1">
      <c r="A51" s="1"/>
      <c r="B51" s="9"/>
      <c r="C51" s="10"/>
      <c r="D51" s="10"/>
      <c r="E51" s="10"/>
      <c r="F51" s="11"/>
      <c r="G51" s="12"/>
      <c r="H51" s="10"/>
      <c r="I51" s="10"/>
      <c r="J51" s="10"/>
      <c r="K51" s="10"/>
      <c r="L51" s="10"/>
      <c r="M51" s="10"/>
      <c r="N51" s="10"/>
      <c r="O51" s="10"/>
      <c r="P51" s="10"/>
      <c r="Q51" s="10"/>
      <c r="R51" s="10"/>
      <c r="S51" s="10"/>
      <c r="T51" s="10"/>
      <c r="U51" s="10"/>
      <c r="V51" s="10"/>
      <c r="W51" s="10"/>
      <c r="X51" s="10"/>
      <c r="Y51" s="10"/>
      <c r="Z51" s="10"/>
      <c r="AA51" s="10"/>
      <c r="AB51" s="10"/>
      <c r="AC51" s="10"/>
      <c r="AD51" s="10"/>
      <c r="AE51" s="13"/>
      <c r="AF51" s="14"/>
      <c r="AG51" s="10"/>
      <c r="AH51" s="10"/>
      <c r="AI51" s="10"/>
      <c r="AJ51" s="15"/>
      <c r="AK51" s="169"/>
      <c r="AL51" s="169"/>
      <c r="AM51" s="169"/>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69"/>
      <c r="BQ51" s="169"/>
    </row>
    <row r="52" spans="1:69" s="41" customFormat="1" ht="15.75" thickBot="1">
      <c r="A52" s="1"/>
      <c r="B52" s="16"/>
      <c r="C52" s="17"/>
      <c r="D52" s="17"/>
      <c r="E52" s="17"/>
      <c r="F52" s="18"/>
      <c r="G52" s="19"/>
      <c r="H52" s="17"/>
      <c r="I52" s="17"/>
      <c r="J52" s="17"/>
      <c r="K52" s="17"/>
      <c r="L52" s="17"/>
      <c r="M52" s="17"/>
      <c r="N52" s="17"/>
      <c r="O52" s="17"/>
      <c r="P52" s="17"/>
      <c r="Q52" s="17"/>
      <c r="R52" s="17"/>
      <c r="S52" s="17"/>
      <c r="T52" s="17"/>
      <c r="U52" s="17"/>
      <c r="V52" s="17"/>
      <c r="W52" s="17"/>
      <c r="X52" s="17"/>
      <c r="Y52" s="17"/>
      <c r="Z52" s="17"/>
      <c r="AA52" s="17"/>
      <c r="AB52" s="17"/>
      <c r="AC52" s="17"/>
      <c r="AD52" s="17"/>
      <c r="AE52" s="20"/>
      <c r="AF52" s="21"/>
      <c r="AG52" s="17"/>
      <c r="AH52" s="17"/>
      <c r="AI52" s="17"/>
      <c r="AJ52" s="22"/>
      <c r="AK52" s="169"/>
      <c r="AL52" s="169"/>
      <c r="AM52" s="169"/>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69"/>
      <c r="BQ52" s="169"/>
    </row>
    <row r="53" spans="1:69" s="169" customFormat="1"/>
    <row r="54" spans="1:69" s="169" customFormat="1"/>
    <row r="55" spans="1:69" s="169" customFormat="1"/>
    <row r="56" spans="1:69" s="169" customFormat="1"/>
    <row r="57" spans="1:69" s="169" customFormat="1"/>
    <row r="58" spans="1:69" s="169" customFormat="1"/>
    <row r="59" spans="1:69" s="169" customFormat="1"/>
    <row r="60" spans="1:69" s="169" customFormat="1"/>
    <row r="61" spans="1:69" s="169" customFormat="1"/>
    <row r="62" spans="1:69" s="169" customFormat="1"/>
    <row r="63" spans="1:69" s="169" customFormat="1"/>
    <row r="64" spans="1:69" s="169" customFormat="1"/>
    <row r="65" s="169" customFormat="1"/>
    <row r="66" s="169" customFormat="1"/>
    <row r="67" s="169" customFormat="1"/>
    <row r="68" s="169" customFormat="1"/>
    <row r="69" s="169" customFormat="1"/>
    <row r="70" s="169" customFormat="1"/>
    <row r="71" s="169" customFormat="1"/>
    <row r="72" s="169" customFormat="1"/>
    <row r="73" s="169" customFormat="1"/>
    <row r="74" s="169" customFormat="1"/>
    <row r="75" s="169" customFormat="1"/>
    <row r="76" s="169" customFormat="1"/>
    <row r="77" s="169" customFormat="1"/>
    <row r="78" s="169" customFormat="1"/>
    <row r="79" s="169" customFormat="1"/>
    <row r="80" s="169" customFormat="1"/>
    <row r="81" s="169" customFormat="1"/>
    <row r="82" s="169" customFormat="1"/>
    <row r="83" s="169" customFormat="1"/>
    <row r="84" s="169" customFormat="1"/>
    <row r="85" s="169" customFormat="1"/>
    <row r="86" s="169" customFormat="1"/>
    <row r="87" s="169" customFormat="1"/>
    <row r="88" s="169" customFormat="1"/>
    <row r="89" s="169" customFormat="1"/>
    <row r="90" s="169" customFormat="1"/>
    <row r="91" s="169" customFormat="1"/>
    <row r="92" s="169" customFormat="1"/>
    <row r="93" s="169" customFormat="1"/>
    <row r="94" s="169" customFormat="1"/>
    <row r="95" s="169" customFormat="1"/>
    <row r="96" s="169" customFormat="1"/>
    <row r="97" s="169" customFormat="1"/>
    <row r="98" s="169" customFormat="1"/>
    <row r="99" s="169" customFormat="1"/>
    <row r="100" s="169" customFormat="1"/>
    <row r="101" s="169" customFormat="1"/>
    <row r="102" s="169" customFormat="1"/>
    <row r="103" s="169" customFormat="1"/>
    <row r="104" s="169" customFormat="1"/>
    <row r="105" s="169" customFormat="1"/>
  </sheetData>
  <sheetProtection password="CB1B" sheet="1" objects="1" scenarios="1" selectLockedCells="1"/>
  <mergeCells count="46">
    <mergeCell ref="H40:I40"/>
    <mergeCell ref="J40:Y40"/>
    <mergeCell ref="Z40:AD40"/>
    <mergeCell ref="H38:I38"/>
    <mergeCell ref="J38:Y38"/>
    <mergeCell ref="Z38:AD38"/>
    <mergeCell ref="H39:I39"/>
    <mergeCell ref="J39:Y39"/>
    <mergeCell ref="Z39:AD39"/>
    <mergeCell ref="H36:I36"/>
    <mergeCell ref="J36:Y36"/>
    <mergeCell ref="Z36:AD36"/>
    <mergeCell ref="H37:I37"/>
    <mergeCell ref="J37:Y37"/>
    <mergeCell ref="Z37:AD37"/>
    <mergeCell ref="H26:AD27"/>
    <mergeCell ref="H29:X29"/>
    <mergeCell ref="H34:I34"/>
    <mergeCell ref="J34:Y34"/>
    <mergeCell ref="Z34:AD34"/>
    <mergeCell ref="H35:I35"/>
    <mergeCell ref="J35:Y35"/>
    <mergeCell ref="Z35:AD35"/>
    <mergeCell ref="H7:AD12"/>
    <mergeCell ref="H14:AD16"/>
    <mergeCell ref="H18:AD18"/>
    <mergeCell ref="H20:AD21"/>
    <mergeCell ref="H23:M23"/>
    <mergeCell ref="H24:AD24"/>
    <mergeCell ref="G4:AE4"/>
    <mergeCell ref="AF4:AJ4"/>
    <mergeCell ref="G5:L5"/>
    <mergeCell ref="M5:S5"/>
    <mergeCell ref="T5:Y5"/>
    <mergeCell ref="Z5:AE5"/>
    <mergeCell ref="AF5:AJ5"/>
    <mergeCell ref="B1:F1"/>
    <mergeCell ref="G1:AE1"/>
    <mergeCell ref="AF1:AJ1"/>
    <mergeCell ref="B2:F5"/>
    <mergeCell ref="G2:L2"/>
    <mergeCell ref="M2:AE2"/>
    <mergeCell ref="AF2:AJ2"/>
    <mergeCell ref="G3:L3"/>
    <mergeCell ref="M3:AE3"/>
    <mergeCell ref="AF3:AJ3"/>
  </mergeCells>
  <hyperlinks>
    <hyperlink ref="H30"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Q268"/>
  <sheetViews>
    <sheetView zoomScaleNormal="100" workbookViewId="0">
      <selection activeCell="Y12" sqref="Y12:AA12"/>
    </sheetView>
  </sheetViews>
  <sheetFormatPr defaultRowHeight="15"/>
  <cols>
    <col min="1" max="1" width="1" style="1" customWidth="1"/>
    <col min="2" max="37" width="2.42578125" style="1" customWidth="1"/>
    <col min="38" max="65" width="9.140625" style="1" customWidth="1"/>
    <col min="66" max="67" width="9.140625" style="1" hidden="1" customWidth="1"/>
    <col min="68" max="68" width="11.42578125" style="1" hidden="1" customWidth="1"/>
    <col min="69" max="69" width="5" style="1" hidden="1" customWidth="1"/>
    <col min="70" max="70" width="9.140625" style="1" hidden="1" customWidth="1"/>
    <col min="71" max="71" width="7.7109375" style="1" hidden="1" customWidth="1"/>
    <col min="72" max="72" width="13.42578125" style="1" hidden="1" customWidth="1"/>
    <col min="73" max="73" width="14.42578125" style="1" hidden="1" customWidth="1"/>
    <col min="74" max="76" width="6" style="1" hidden="1" customWidth="1"/>
    <col min="77" max="79" width="5" style="1" hidden="1" customWidth="1"/>
    <col min="80" max="80" width="5" hidden="1" customWidth="1"/>
    <col min="81" max="81" width="4" hidden="1" customWidth="1"/>
    <col min="82" max="96" width="0" hidden="1" customWidth="1"/>
  </cols>
  <sheetData>
    <row r="1" spans="2:81" ht="17.25" thickBot="1">
      <c r="B1" s="166" t="s">
        <v>77</v>
      </c>
      <c r="C1" s="167"/>
      <c r="D1" s="167"/>
      <c r="E1" s="167"/>
      <c r="F1" s="167"/>
      <c r="G1" s="166" t="s">
        <v>78</v>
      </c>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6" t="s">
        <v>79</v>
      </c>
      <c r="AG1" s="167"/>
      <c r="AH1" s="167"/>
      <c r="AI1" s="167"/>
      <c r="AJ1" s="167"/>
      <c r="CB1" s="37"/>
      <c r="CC1" s="37"/>
    </row>
    <row r="2" spans="2:81">
      <c r="B2" s="83" t="s">
        <v>3</v>
      </c>
      <c r="C2" s="84"/>
      <c r="D2" s="84"/>
      <c r="E2" s="84"/>
      <c r="F2" s="85"/>
      <c r="G2" s="92" t="s">
        <v>4</v>
      </c>
      <c r="H2" s="93"/>
      <c r="I2" s="93"/>
      <c r="J2" s="93"/>
      <c r="K2" s="93"/>
      <c r="L2" s="93"/>
      <c r="M2" s="94"/>
      <c r="N2" s="95"/>
      <c r="O2" s="95"/>
      <c r="P2" s="95"/>
      <c r="Q2" s="95"/>
      <c r="R2" s="95"/>
      <c r="S2" s="95"/>
      <c r="T2" s="95"/>
      <c r="U2" s="95"/>
      <c r="V2" s="95"/>
      <c r="W2" s="95"/>
      <c r="X2" s="95"/>
      <c r="Y2" s="95"/>
      <c r="Z2" s="95"/>
      <c r="AA2" s="95"/>
      <c r="AB2" s="95"/>
      <c r="AC2" s="95"/>
      <c r="AD2" s="95"/>
      <c r="AE2" s="96"/>
      <c r="AF2" s="97" t="s">
        <v>5</v>
      </c>
      <c r="AG2" s="93"/>
      <c r="AH2" s="93"/>
      <c r="AI2" s="93"/>
      <c r="AJ2" s="98"/>
      <c r="AK2" s="43"/>
      <c r="BS2" s="38"/>
      <c r="BT2" s="38"/>
      <c r="BU2" s="38"/>
      <c r="BV2" s="38"/>
      <c r="BW2" s="38"/>
      <c r="BX2" s="38"/>
      <c r="BY2" s="38"/>
      <c r="BZ2" s="38"/>
      <c r="CA2" s="38"/>
      <c r="CB2" s="38"/>
      <c r="CC2" s="38"/>
    </row>
    <row r="3" spans="2:81">
      <c r="B3" s="86"/>
      <c r="C3" s="87"/>
      <c r="D3" s="87"/>
      <c r="E3" s="87"/>
      <c r="F3" s="88"/>
      <c r="G3" s="54" t="s">
        <v>6</v>
      </c>
      <c r="H3" s="52"/>
      <c r="I3" s="52"/>
      <c r="J3" s="52"/>
      <c r="K3" s="52"/>
      <c r="L3" s="99"/>
      <c r="M3" s="100" t="s">
        <v>94</v>
      </c>
      <c r="N3" s="49"/>
      <c r="O3" s="49"/>
      <c r="P3" s="49"/>
      <c r="Q3" s="49"/>
      <c r="R3" s="49"/>
      <c r="S3" s="49"/>
      <c r="T3" s="49"/>
      <c r="U3" s="49"/>
      <c r="V3" s="49"/>
      <c r="W3" s="49"/>
      <c r="X3" s="49"/>
      <c r="Y3" s="49"/>
      <c r="Z3" s="49"/>
      <c r="AA3" s="49"/>
      <c r="AB3" s="49"/>
      <c r="AC3" s="49"/>
      <c r="AD3" s="49"/>
      <c r="AE3" s="101"/>
      <c r="AF3" s="48"/>
      <c r="AG3" s="49"/>
      <c r="AH3" s="49"/>
      <c r="AI3" s="49"/>
      <c r="AJ3" s="50"/>
      <c r="AK3" s="44"/>
      <c r="BS3" s="38" t="s">
        <v>38</v>
      </c>
      <c r="BT3" s="38" t="s">
        <v>16</v>
      </c>
      <c r="BU3" s="38" t="s">
        <v>39</v>
      </c>
      <c r="BV3" s="38"/>
      <c r="BW3" s="38"/>
      <c r="BX3" s="38"/>
      <c r="BY3" s="38"/>
      <c r="BZ3" s="38"/>
      <c r="CA3" s="38"/>
      <c r="CB3" s="38"/>
      <c r="CC3" s="38"/>
    </row>
    <row r="4" spans="2:81">
      <c r="B4" s="86"/>
      <c r="C4" s="87"/>
      <c r="D4" s="87"/>
      <c r="E4" s="87"/>
      <c r="F4" s="88"/>
      <c r="G4" s="51"/>
      <c r="H4" s="52"/>
      <c r="I4" s="52"/>
      <c r="J4" s="52"/>
      <c r="K4" s="52"/>
      <c r="L4" s="52"/>
      <c r="M4" s="52"/>
      <c r="N4" s="52"/>
      <c r="O4" s="52"/>
      <c r="P4" s="52"/>
      <c r="Q4" s="52"/>
      <c r="R4" s="52"/>
      <c r="S4" s="52"/>
      <c r="T4" s="52"/>
      <c r="U4" s="52"/>
      <c r="V4" s="52"/>
      <c r="W4" s="52"/>
      <c r="X4" s="52"/>
      <c r="Y4" s="52"/>
      <c r="Z4" s="52"/>
      <c r="AA4" s="52"/>
      <c r="AB4" s="52"/>
      <c r="AC4" s="52"/>
      <c r="AD4" s="52"/>
      <c r="AE4" s="53"/>
      <c r="AF4" s="54" t="s">
        <v>7</v>
      </c>
      <c r="AG4" s="55"/>
      <c r="AH4" s="55"/>
      <c r="AI4" s="55"/>
      <c r="AJ4" s="56"/>
      <c r="AK4" s="43"/>
      <c r="BS4" s="38"/>
      <c r="BT4" s="38"/>
      <c r="BU4" s="38">
        <v>5</v>
      </c>
      <c r="BV4" s="38">
        <v>10</v>
      </c>
      <c r="BW4" s="38">
        <v>15</v>
      </c>
      <c r="BX4" s="38">
        <v>30</v>
      </c>
      <c r="BY4" s="38">
        <v>45</v>
      </c>
      <c r="BZ4" s="38">
        <v>60</v>
      </c>
      <c r="CA4" s="38">
        <v>120</v>
      </c>
      <c r="CB4" s="38">
        <v>240</v>
      </c>
      <c r="CC4" s="38">
        <v>480</v>
      </c>
    </row>
    <row r="5" spans="2:81" ht="15.75" thickBot="1">
      <c r="B5" s="89"/>
      <c r="C5" s="90"/>
      <c r="D5" s="90"/>
      <c r="E5" s="90"/>
      <c r="F5" s="91"/>
      <c r="G5" s="57" t="s">
        <v>8</v>
      </c>
      <c r="H5" s="58"/>
      <c r="I5" s="58"/>
      <c r="J5" s="58"/>
      <c r="K5" s="58"/>
      <c r="L5" s="59"/>
      <c r="M5" s="60">
        <v>1</v>
      </c>
      <c r="N5" s="61"/>
      <c r="O5" s="61"/>
      <c r="P5" s="61"/>
      <c r="Q5" s="61"/>
      <c r="R5" s="61"/>
      <c r="S5" s="62"/>
      <c r="T5" s="63" t="s">
        <v>9</v>
      </c>
      <c r="U5" s="57"/>
      <c r="V5" s="57"/>
      <c r="W5" s="57"/>
      <c r="X5" s="57"/>
      <c r="Y5" s="64"/>
      <c r="Z5" s="65"/>
      <c r="AA5" s="66"/>
      <c r="AB5" s="66"/>
      <c r="AC5" s="66"/>
      <c r="AD5" s="66"/>
      <c r="AE5" s="67"/>
      <c r="AF5" s="68"/>
      <c r="AG5" s="66"/>
      <c r="AH5" s="66"/>
      <c r="AI5" s="66"/>
      <c r="AJ5" s="69"/>
      <c r="AK5" s="44"/>
      <c r="BS5" s="38" t="s">
        <v>40</v>
      </c>
      <c r="BT5" s="38">
        <v>1</v>
      </c>
      <c r="BU5" s="38">
        <v>55.5</v>
      </c>
      <c r="BV5" s="38">
        <v>38.799999999999997</v>
      </c>
      <c r="BW5" s="38">
        <v>30.7</v>
      </c>
      <c r="BX5" s="38">
        <v>20</v>
      </c>
      <c r="BY5" s="38">
        <v>15.3</v>
      </c>
      <c r="BZ5" s="38">
        <v>12.7</v>
      </c>
      <c r="CA5" s="38">
        <v>7.9</v>
      </c>
      <c r="CB5" s="38">
        <v>4.8</v>
      </c>
      <c r="CC5" s="38">
        <v>3</v>
      </c>
    </row>
    <row r="6" spans="2:81" ht="15.75" thickBot="1">
      <c r="B6" s="2"/>
      <c r="C6" s="3"/>
      <c r="D6" s="3"/>
      <c r="E6" s="3"/>
      <c r="F6" s="4"/>
      <c r="G6" s="5"/>
      <c r="H6" s="35"/>
      <c r="I6" s="35"/>
      <c r="J6" s="35"/>
      <c r="K6" s="35"/>
      <c r="L6" s="35"/>
      <c r="M6" s="35"/>
      <c r="N6" s="35"/>
      <c r="O6" s="35"/>
      <c r="P6" s="35"/>
      <c r="Q6" s="35"/>
      <c r="R6" s="35"/>
      <c r="S6" s="35"/>
      <c r="T6" s="35"/>
      <c r="U6" s="35"/>
      <c r="V6" s="35"/>
      <c r="W6" s="35"/>
      <c r="X6" s="35"/>
      <c r="Y6" s="35"/>
      <c r="Z6" s="35"/>
      <c r="AA6" s="35"/>
      <c r="AB6" s="35"/>
      <c r="AC6" s="35"/>
      <c r="AD6" s="35"/>
      <c r="AE6" s="6"/>
      <c r="AF6" s="7"/>
      <c r="AG6" s="3"/>
      <c r="AH6" s="3"/>
      <c r="AI6" s="3"/>
      <c r="AJ6" s="8"/>
      <c r="AK6" s="45"/>
      <c r="BP6" s="37" t="s">
        <v>22</v>
      </c>
      <c r="BQ6" s="37" t="s">
        <v>23</v>
      </c>
      <c r="BS6" s="38">
        <v>20</v>
      </c>
      <c r="BT6" s="38">
        <v>2</v>
      </c>
      <c r="BU6" s="38">
        <v>69</v>
      </c>
      <c r="BV6" s="38">
        <v>49.8</v>
      </c>
      <c r="BW6" s="38">
        <v>39.700000000000003</v>
      </c>
      <c r="BX6" s="38">
        <v>25.8</v>
      </c>
      <c r="BY6" s="38">
        <v>19.600000000000001</v>
      </c>
      <c r="BZ6" s="38">
        <v>16.100000000000001</v>
      </c>
      <c r="CA6" s="38">
        <v>9.8000000000000007</v>
      </c>
      <c r="CB6" s="38">
        <v>5.9</v>
      </c>
      <c r="CC6" s="38">
        <v>4</v>
      </c>
    </row>
    <row r="7" spans="2:81" ht="15.75" thickBot="1">
      <c r="B7" s="9"/>
      <c r="C7" s="10"/>
      <c r="D7" s="10"/>
      <c r="E7" s="10"/>
      <c r="F7" s="11"/>
      <c r="G7" s="34"/>
      <c r="H7" s="80" t="s">
        <v>11</v>
      </c>
      <c r="I7" s="81"/>
      <c r="J7" s="81"/>
      <c r="K7" s="81"/>
      <c r="L7" s="81"/>
      <c r="M7" s="81"/>
      <c r="N7" s="81"/>
      <c r="O7" s="81"/>
      <c r="P7" s="81"/>
      <c r="Q7" s="81"/>
      <c r="R7" s="81"/>
      <c r="S7" s="81"/>
      <c r="T7" s="81"/>
      <c r="U7" s="81"/>
      <c r="V7" s="81"/>
      <c r="W7" s="81"/>
      <c r="X7" s="81"/>
      <c r="Y7" s="81"/>
      <c r="Z7" s="81"/>
      <c r="AA7" s="81"/>
      <c r="AB7" s="81"/>
      <c r="AC7" s="81"/>
      <c r="AD7" s="82"/>
      <c r="AE7" s="34"/>
      <c r="AF7" s="14"/>
      <c r="AG7" s="10"/>
      <c r="AH7" s="10"/>
      <c r="AI7" s="10"/>
      <c r="AJ7" s="15"/>
      <c r="AK7" s="45"/>
      <c r="BP7" s="37" t="s">
        <v>24</v>
      </c>
      <c r="BQ7" s="37" t="s">
        <v>25</v>
      </c>
      <c r="BS7" s="38" t="s">
        <v>41</v>
      </c>
      <c r="BT7" s="38">
        <v>5</v>
      </c>
      <c r="BU7" s="38">
        <v>90.9</v>
      </c>
      <c r="BV7" s="38">
        <v>65</v>
      </c>
      <c r="BW7" s="38">
        <v>51.6</v>
      </c>
      <c r="BX7" s="38">
        <v>33.200000000000003</v>
      </c>
      <c r="BY7" s="38">
        <v>25.1</v>
      </c>
      <c r="BZ7" s="38">
        <v>20.5</v>
      </c>
      <c r="CA7" s="38">
        <v>12.4</v>
      </c>
      <c r="CB7" s="38">
        <v>7.4</v>
      </c>
      <c r="CC7" s="38">
        <v>4</v>
      </c>
    </row>
    <row r="8" spans="2:81" ht="15.75" thickBot="1">
      <c r="B8" s="9"/>
      <c r="C8" s="10"/>
      <c r="D8" s="10"/>
      <c r="E8" s="10"/>
      <c r="F8" s="11"/>
      <c r="G8" s="34"/>
      <c r="H8" s="120" t="s">
        <v>12</v>
      </c>
      <c r="I8" s="113"/>
      <c r="J8" s="113"/>
      <c r="K8" s="113"/>
      <c r="L8" s="113"/>
      <c r="M8" s="113"/>
      <c r="N8" s="113"/>
      <c r="O8" s="113"/>
      <c r="P8" s="113"/>
      <c r="Q8" s="113"/>
      <c r="R8" s="113"/>
      <c r="S8" s="113"/>
      <c r="T8" s="113"/>
      <c r="U8" s="113"/>
      <c r="V8" s="113"/>
      <c r="W8" s="113"/>
      <c r="X8" s="113"/>
      <c r="Y8" s="123">
        <v>4000</v>
      </c>
      <c r="Z8" s="124"/>
      <c r="AA8" s="125"/>
      <c r="AB8" s="112" t="s">
        <v>13</v>
      </c>
      <c r="AC8" s="113"/>
      <c r="AD8" s="114"/>
      <c r="AE8" s="34"/>
      <c r="AF8" s="14"/>
      <c r="AG8" s="10"/>
      <c r="AH8" s="10"/>
      <c r="AI8" s="10"/>
      <c r="AJ8" s="15"/>
      <c r="AK8" s="45"/>
      <c r="BP8" s="37" t="s">
        <v>26</v>
      </c>
      <c r="BQ8" s="37" t="s">
        <v>27</v>
      </c>
      <c r="BS8" s="38">
        <v>0.4</v>
      </c>
      <c r="BT8" s="38">
        <v>10</v>
      </c>
      <c r="BU8" s="38">
        <v>104.2</v>
      </c>
      <c r="BV8" s="38">
        <v>75.3</v>
      </c>
      <c r="BW8" s="38">
        <v>59.9</v>
      </c>
      <c r="BX8" s="38">
        <v>38.700000000000003</v>
      </c>
      <c r="BY8" s="38">
        <v>29.4</v>
      </c>
      <c r="BZ8" s="38">
        <v>24</v>
      </c>
      <c r="CA8" s="38">
        <v>14.5</v>
      </c>
      <c r="CB8" s="38">
        <v>8.6</v>
      </c>
      <c r="CC8" s="38">
        <v>5</v>
      </c>
    </row>
    <row r="9" spans="2:81" ht="15.75" thickBot="1">
      <c r="B9" s="9"/>
      <c r="C9" s="10"/>
      <c r="D9" s="10"/>
      <c r="E9" s="10"/>
      <c r="F9" s="11"/>
      <c r="G9" s="34"/>
      <c r="H9" s="121" t="s">
        <v>14</v>
      </c>
      <c r="I9" s="122"/>
      <c r="J9" s="122"/>
      <c r="K9" s="122"/>
      <c r="L9" s="122"/>
      <c r="M9" s="122"/>
      <c r="N9" s="122"/>
      <c r="O9" s="122"/>
      <c r="P9" s="122"/>
      <c r="Q9" s="122"/>
      <c r="R9" s="122"/>
      <c r="S9" s="122"/>
      <c r="T9" s="122"/>
      <c r="U9" s="122"/>
      <c r="V9" s="122"/>
      <c r="W9" s="122"/>
      <c r="X9" s="122"/>
      <c r="Y9" s="223">
        <v>0.85</v>
      </c>
      <c r="Z9" s="224"/>
      <c r="AA9" s="225"/>
      <c r="AB9" s="115"/>
      <c r="AC9" s="113"/>
      <c r="AD9" s="114"/>
      <c r="AE9" s="34"/>
      <c r="AF9" s="14"/>
      <c r="AG9" s="10"/>
      <c r="AH9" s="10"/>
      <c r="AI9" s="10"/>
      <c r="AJ9" s="15"/>
      <c r="AK9" s="45"/>
      <c r="BP9" s="37" t="s">
        <v>28</v>
      </c>
      <c r="BQ9" s="37" t="s">
        <v>29</v>
      </c>
      <c r="BS9" s="38"/>
      <c r="BT9" s="38">
        <v>15</v>
      </c>
      <c r="BU9" s="38">
        <v>112.8</v>
      </c>
      <c r="BV9" s="38">
        <v>82</v>
      </c>
      <c r="BW9" s="38">
        <v>65.400000000000006</v>
      </c>
      <c r="BX9" s="38">
        <v>42.4</v>
      </c>
      <c r="BY9" s="38">
        <v>32.200000000000003</v>
      </c>
      <c r="BZ9" s="38">
        <v>26.3</v>
      </c>
      <c r="CA9" s="38">
        <v>15.9</v>
      </c>
      <c r="CB9" s="38">
        <v>9.4</v>
      </c>
      <c r="CC9" s="38">
        <v>6</v>
      </c>
    </row>
    <row r="10" spans="2:81" ht="15.75" thickBot="1">
      <c r="B10" s="9"/>
      <c r="C10" s="10"/>
      <c r="D10" s="10"/>
      <c r="E10" s="10"/>
      <c r="F10" s="11"/>
      <c r="G10" s="34"/>
      <c r="H10" s="121" t="s">
        <v>15</v>
      </c>
      <c r="I10" s="122"/>
      <c r="J10" s="122"/>
      <c r="K10" s="122"/>
      <c r="L10" s="122"/>
      <c r="M10" s="122"/>
      <c r="N10" s="122"/>
      <c r="O10" s="122"/>
      <c r="P10" s="122"/>
      <c r="Q10" s="122"/>
      <c r="R10" s="122"/>
      <c r="S10" s="122"/>
      <c r="T10" s="122"/>
      <c r="U10" s="122"/>
      <c r="V10" s="122"/>
      <c r="W10" s="122"/>
      <c r="X10" s="122"/>
      <c r="Y10" s="103" t="s">
        <v>26</v>
      </c>
      <c r="Z10" s="104"/>
      <c r="AA10" s="105"/>
      <c r="AB10" s="115"/>
      <c r="AC10" s="113"/>
      <c r="AD10" s="114"/>
      <c r="AE10" s="34"/>
      <c r="AF10" s="14"/>
      <c r="AG10" s="10"/>
      <c r="AH10" s="10"/>
      <c r="AI10" s="10"/>
      <c r="AJ10" s="15"/>
      <c r="AK10" s="45"/>
      <c r="BP10" s="37" t="s">
        <v>30</v>
      </c>
      <c r="BQ10" s="37" t="s">
        <v>31</v>
      </c>
      <c r="BS10" s="38"/>
      <c r="BT10" s="38">
        <v>20</v>
      </c>
      <c r="BU10" s="38">
        <v>119.4</v>
      </c>
      <c r="BV10" s="38">
        <v>87.1</v>
      </c>
      <c r="BW10" s="38">
        <v>69.599999999999994</v>
      </c>
      <c r="BX10" s="38">
        <v>45.2</v>
      </c>
      <c r="BY10" s="38">
        <v>34.4</v>
      </c>
      <c r="BZ10" s="38">
        <v>28.1</v>
      </c>
      <c r="CA10" s="38">
        <v>17</v>
      </c>
      <c r="CB10" s="38">
        <v>10.1</v>
      </c>
      <c r="CC10" s="38">
        <v>6</v>
      </c>
    </row>
    <row r="11" spans="2:81" ht="15.75" thickBot="1">
      <c r="B11" s="9"/>
      <c r="C11" s="10"/>
      <c r="D11" s="10"/>
      <c r="E11" s="10"/>
      <c r="F11" s="11"/>
      <c r="G11" s="34"/>
      <c r="H11" s="121" t="s">
        <v>16</v>
      </c>
      <c r="I11" s="122"/>
      <c r="J11" s="122"/>
      <c r="K11" s="122"/>
      <c r="L11" s="122"/>
      <c r="M11" s="122"/>
      <c r="N11" s="122"/>
      <c r="O11" s="122"/>
      <c r="P11" s="122"/>
      <c r="Q11" s="122"/>
      <c r="R11" s="122"/>
      <c r="S11" s="122"/>
      <c r="T11" s="122"/>
      <c r="U11" s="122"/>
      <c r="V11" s="122"/>
      <c r="W11" s="122"/>
      <c r="X11" s="122"/>
      <c r="Y11" s="223">
        <v>10</v>
      </c>
      <c r="Z11" s="224"/>
      <c r="AA11" s="225"/>
      <c r="AB11" s="116" t="s">
        <v>18</v>
      </c>
      <c r="AC11" s="113"/>
      <c r="AD11" s="114"/>
      <c r="AE11" s="34"/>
      <c r="AF11" s="14"/>
      <c r="AG11" s="10"/>
      <c r="AH11" s="10"/>
      <c r="AI11" s="10"/>
      <c r="AJ11" s="15"/>
      <c r="AK11" s="45"/>
      <c r="BP11" s="37" t="s">
        <v>32</v>
      </c>
      <c r="BQ11" s="37" t="s">
        <v>33</v>
      </c>
      <c r="BS11" s="38"/>
      <c r="BT11" s="38">
        <v>25</v>
      </c>
      <c r="BU11" s="38">
        <v>124.8</v>
      </c>
      <c r="BV11" s="38">
        <v>91.3</v>
      </c>
      <c r="BW11" s="38">
        <v>73.099999999999994</v>
      </c>
      <c r="BX11" s="38">
        <v>47.5</v>
      </c>
      <c r="BY11" s="38">
        <v>36.200000000000003</v>
      </c>
      <c r="BZ11" s="38">
        <v>29.6</v>
      </c>
      <c r="CA11" s="38">
        <v>17.899999999999999</v>
      </c>
      <c r="CB11" s="38">
        <v>10.6</v>
      </c>
      <c r="CC11" s="38">
        <v>6</v>
      </c>
    </row>
    <row r="12" spans="2:81" ht="15.75" thickBot="1">
      <c r="B12" s="9"/>
      <c r="C12" s="10"/>
      <c r="D12" s="10"/>
      <c r="E12" s="10"/>
      <c r="F12" s="11"/>
      <c r="G12" s="34"/>
      <c r="H12" s="73" t="s">
        <v>17</v>
      </c>
      <c r="I12" s="74"/>
      <c r="J12" s="74"/>
      <c r="K12" s="74"/>
      <c r="L12" s="74"/>
      <c r="M12" s="74"/>
      <c r="N12" s="74"/>
      <c r="O12" s="74"/>
      <c r="P12" s="74"/>
      <c r="Q12" s="74"/>
      <c r="R12" s="74"/>
      <c r="S12" s="74"/>
      <c r="T12" s="74"/>
      <c r="U12" s="74"/>
      <c r="V12" s="74"/>
      <c r="W12" s="74"/>
      <c r="X12" s="74"/>
      <c r="Y12" s="223">
        <v>5</v>
      </c>
      <c r="Z12" s="224"/>
      <c r="AA12" s="225"/>
      <c r="AB12" s="117" t="s">
        <v>0</v>
      </c>
      <c r="AC12" s="118"/>
      <c r="AD12" s="119"/>
      <c r="AE12" s="34"/>
      <c r="AF12" s="14"/>
      <c r="AG12" s="10"/>
      <c r="AH12" s="10"/>
      <c r="AI12" s="10"/>
      <c r="AJ12" s="15"/>
      <c r="AK12" s="45"/>
      <c r="BP12" s="37" t="s">
        <v>34</v>
      </c>
      <c r="BQ12" s="37" t="s">
        <v>35</v>
      </c>
      <c r="BS12" s="38"/>
      <c r="BT12" s="38">
        <v>30</v>
      </c>
      <c r="BU12" s="38">
        <v>129.30000000000001</v>
      </c>
      <c r="BV12" s="38">
        <v>94.9</v>
      </c>
      <c r="BW12" s="38">
        <v>76</v>
      </c>
      <c r="BX12" s="38">
        <v>49.5</v>
      </c>
      <c r="BY12" s="38">
        <v>37.700000000000003</v>
      </c>
      <c r="BZ12" s="38">
        <v>30.8</v>
      </c>
      <c r="CA12" s="38">
        <v>18.600000000000001</v>
      </c>
      <c r="CB12" s="38">
        <v>11</v>
      </c>
      <c r="CC12" s="38">
        <v>6</v>
      </c>
    </row>
    <row r="13" spans="2:81">
      <c r="B13" s="9"/>
      <c r="C13" s="10"/>
      <c r="D13" s="10"/>
      <c r="E13" s="10"/>
      <c r="F13" s="11"/>
      <c r="G13" s="34"/>
      <c r="H13" s="3"/>
      <c r="I13" s="5"/>
      <c r="J13" s="5"/>
      <c r="K13" s="5"/>
      <c r="L13" s="5"/>
      <c r="M13" s="5"/>
      <c r="N13" s="5"/>
      <c r="O13" s="5"/>
      <c r="P13" s="5"/>
      <c r="Q13" s="5"/>
      <c r="R13" s="5"/>
      <c r="S13" s="5"/>
      <c r="T13" s="5"/>
      <c r="U13" s="5"/>
      <c r="V13" s="5"/>
      <c r="W13" s="5"/>
      <c r="X13" s="5"/>
      <c r="Y13" s="3"/>
      <c r="Z13" s="3"/>
      <c r="AA13" s="3"/>
      <c r="AB13" s="3"/>
      <c r="AC13" s="3"/>
      <c r="AD13" s="3"/>
      <c r="AE13" s="13"/>
      <c r="AF13" s="14"/>
      <c r="AG13" s="10"/>
      <c r="AH13" s="10"/>
      <c r="AI13" s="10"/>
      <c r="AJ13" s="15"/>
      <c r="AK13" s="45"/>
      <c r="BP13" s="37" t="s">
        <v>36</v>
      </c>
      <c r="BQ13" s="37" t="s">
        <v>37</v>
      </c>
      <c r="BS13" s="38"/>
      <c r="BT13" s="38">
        <v>50</v>
      </c>
      <c r="BU13" s="38">
        <v>143</v>
      </c>
      <c r="BV13" s="38">
        <v>105.7</v>
      </c>
      <c r="BW13" s="38">
        <v>84.9</v>
      </c>
      <c r="BX13" s="38">
        <v>55.5</v>
      </c>
      <c r="BY13" s="38">
        <v>42.3</v>
      </c>
      <c r="BZ13" s="38">
        <v>34.6</v>
      </c>
      <c r="CA13" s="38">
        <v>20.9</v>
      </c>
      <c r="CB13" s="38">
        <v>12.3</v>
      </c>
      <c r="CC13" s="38">
        <v>7</v>
      </c>
    </row>
    <row r="14" spans="2:81">
      <c r="B14" s="9"/>
      <c r="C14" s="10"/>
      <c r="D14" s="10"/>
      <c r="E14" s="10"/>
      <c r="F14" s="11"/>
      <c r="G14" s="34"/>
      <c r="H14" s="77" t="s">
        <v>45</v>
      </c>
      <c r="I14" s="78"/>
      <c r="J14" s="78"/>
      <c r="K14" s="78"/>
      <c r="L14" s="78"/>
      <c r="M14" s="78"/>
      <c r="N14" s="79"/>
      <c r="O14" s="12"/>
      <c r="P14" s="12"/>
      <c r="Q14" s="12"/>
      <c r="R14" s="12"/>
      <c r="S14" s="12"/>
      <c r="T14" s="12"/>
      <c r="U14" s="12"/>
      <c r="V14" s="12"/>
      <c r="W14" s="12"/>
      <c r="X14" s="12"/>
      <c r="Y14" s="10"/>
      <c r="Z14" s="10"/>
      <c r="AA14" s="10"/>
      <c r="AB14" s="10"/>
      <c r="AC14" s="10"/>
      <c r="AD14" s="10"/>
      <c r="AE14" s="13"/>
      <c r="AF14" s="14"/>
      <c r="AG14" s="10"/>
      <c r="AH14" s="10"/>
      <c r="AI14" s="10"/>
      <c r="AJ14" s="15"/>
      <c r="AK14" s="45"/>
      <c r="BS14" s="38"/>
      <c r="BT14" s="38">
        <v>100</v>
      </c>
      <c r="BU14" s="38">
        <v>163.9</v>
      </c>
      <c r="BV14" s="38">
        <v>122.4</v>
      </c>
      <c r="BW14" s="38">
        <v>98.7</v>
      </c>
      <c r="BX14" s="38">
        <v>64.8</v>
      </c>
      <c r="BY14" s="38">
        <v>49.5</v>
      </c>
      <c r="BZ14" s="38">
        <v>40.5</v>
      </c>
      <c r="CA14" s="38">
        <v>24.5</v>
      </c>
      <c r="CB14" s="38">
        <v>14.3</v>
      </c>
      <c r="CC14" s="38">
        <v>8</v>
      </c>
    </row>
    <row r="15" spans="2:81">
      <c r="B15" s="9"/>
      <c r="C15" s="10"/>
      <c r="D15" s="10"/>
      <c r="E15" s="10"/>
      <c r="F15" s="11"/>
      <c r="G15" s="12"/>
      <c r="H15" s="10"/>
      <c r="I15" s="12"/>
      <c r="J15" s="12"/>
      <c r="K15" s="12"/>
      <c r="L15" s="12"/>
      <c r="M15" s="12"/>
      <c r="N15" s="12"/>
      <c r="O15" s="12"/>
      <c r="P15" s="12"/>
      <c r="Q15" s="12"/>
      <c r="R15" s="12"/>
      <c r="S15" s="12"/>
      <c r="T15" s="12"/>
      <c r="U15" s="12"/>
      <c r="V15" s="12"/>
      <c r="W15" s="12"/>
      <c r="X15" s="12"/>
      <c r="Y15" s="10"/>
      <c r="Z15" s="10"/>
      <c r="AA15" s="10"/>
      <c r="AB15" s="10"/>
      <c r="AC15" s="10"/>
      <c r="AD15" s="10"/>
      <c r="AE15" s="13"/>
      <c r="AF15" s="14"/>
      <c r="AG15" s="10"/>
      <c r="AH15" s="10"/>
      <c r="AI15" s="10"/>
      <c r="AJ15" s="15"/>
      <c r="AK15" s="45"/>
      <c r="BP15" s="39" t="s">
        <v>43</v>
      </c>
      <c r="BS15" s="38"/>
      <c r="BT15" s="38">
        <v>500</v>
      </c>
      <c r="BU15" s="38">
        <v>225</v>
      </c>
      <c r="BV15" s="38">
        <v>171.9</v>
      </c>
      <c r="BW15" s="38">
        <v>139.80000000000001</v>
      </c>
      <c r="BX15" s="38">
        <v>92.9</v>
      </c>
      <c r="BY15" s="38">
        <v>71.2</v>
      </c>
      <c r="BZ15" s="38">
        <v>58.4</v>
      </c>
      <c r="CA15" s="38">
        <v>35.200000000000003</v>
      </c>
      <c r="CB15" s="38">
        <v>20.5</v>
      </c>
      <c r="CC15" s="38">
        <v>12</v>
      </c>
    </row>
    <row r="16" spans="2:81">
      <c r="B16" s="9"/>
      <c r="C16" s="10"/>
      <c r="D16" s="10"/>
      <c r="E16" s="10"/>
      <c r="F16" s="11"/>
      <c r="G16" s="12"/>
      <c r="H16" s="10"/>
      <c r="I16" s="12"/>
      <c r="J16" s="12"/>
      <c r="K16" s="12"/>
      <c r="L16" s="12"/>
      <c r="M16" s="12"/>
      <c r="N16" s="12"/>
      <c r="O16" s="12"/>
      <c r="P16" s="12"/>
      <c r="Q16" s="12"/>
      <c r="R16" s="12"/>
      <c r="S16" s="12"/>
      <c r="T16" s="12"/>
      <c r="U16" s="12"/>
      <c r="V16" s="12"/>
      <c r="W16" s="12"/>
      <c r="X16" s="12"/>
      <c r="Y16" s="10"/>
      <c r="Z16" s="10"/>
      <c r="AA16" s="10"/>
      <c r="AB16" s="10"/>
      <c r="AC16" s="10"/>
      <c r="AD16" s="10"/>
      <c r="AE16" s="13"/>
      <c r="AF16" s="14"/>
      <c r="AG16" s="10"/>
      <c r="AH16" s="10"/>
      <c r="AI16" s="10"/>
      <c r="AJ16" s="15"/>
      <c r="AK16" s="45"/>
      <c r="BP16" s="39" t="s">
        <v>44</v>
      </c>
      <c r="BS16" s="38"/>
      <c r="BT16" s="38">
        <v>1000</v>
      </c>
      <c r="BU16" s="38">
        <v>257.89999999999998</v>
      </c>
      <c r="BV16" s="38">
        <v>199</v>
      </c>
      <c r="BW16" s="38">
        <v>162.5</v>
      </c>
      <c r="BX16" s="38">
        <v>108.4</v>
      </c>
      <c r="BY16" s="38">
        <v>83.3</v>
      </c>
      <c r="BZ16" s="38">
        <v>68.400000000000006</v>
      </c>
      <c r="CA16" s="38">
        <v>41.2</v>
      </c>
      <c r="CB16" s="38">
        <v>23.8</v>
      </c>
      <c r="CC16" s="38">
        <v>14</v>
      </c>
    </row>
    <row r="17" spans="2:81">
      <c r="B17" s="9"/>
      <c r="C17" s="10"/>
      <c r="D17" s="10"/>
      <c r="E17" s="10"/>
      <c r="F17" s="11"/>
      <c r="G17" s="12"/>
      <c r="H17" s="10"/>
      <c r="I17" s="12"/>
      <c r="J17" s="12"/>
      <c r="K17" s="12"/>
      <c r="L17" s="12"/>
      <c r="M17" s="12"/>
      <c r="N17" s="12"/>
      <c r="O17" s="12"/>
      <c r="P17" s="12"/>
      <c r="Q17" s="12"/>
      <c r="R17" s="12"/>
      <c r="S17" s="12"/>
      <c r="T17" s="12"/>
      <c r="U17" s="12"/>
      <c r="V17" s="12"/>
      <c r="W17" s="12"/>
      <c r="X17" s="12"/>
      <c r="Y17" s="10"/>
      <c r="Z17" s="10"/>
      <c r="AA17" s="10"/>
      <c r="AB17" s="10"/>
      <c r="AC17" s="10"/>
      <c r="AD17" s="10"/>
      <c r="AE17" s="13"/>
      <c r="AF17" s="14"/>
      <c r="AG17" s="10"/>
      <c r="AH17" s="10"/>
      <c r="AI17" s="10"/>
      <c r="AJ17" s="15"/>
      <c r="AK17" s="45"/>
      <c r="BS17" s="38"/>
      <c r="BT17" s="38"/>
      <c r="BU17" s="38"/>
      <c r="BV17" s="38"/>
      <c r="BW17" s="38"/>
      <c r="BX17" s="38"/>
      <c r="BY17" s="38"/>
      <c r="BZ17" s="38"/>
      <c r="CA17" s="38"/>
      <c r="CB17" s="38"/>
      <c r="CC17" s="38"/>
    </row>
    <row r="18" spans="2:81">
      <c r="B18" s="9"/>
      <c r="C18" s="10"/>
      <c r="D18" s="10"/>
      <c r="E18" s="10"/>
      <c r="F18" s="11"/>
      <c r="G18" s="12"/>
      <c r="H18" s="10"/>
      <c r="I18" s="12"/>
      <c r="J18" s="12"/>
      <c r="K18" s="12"/>
      <c r="L18" s="12"/>
      <c r="M18" s="12"/>
      <c r="N18" s="12"/>
      <c r="O18" s="12"/>
      <c r="P18" s="12"/>
      <c r="Q18" s="12"/>
      <c r="R18" s="12"/>
      <c r="S18" s="12"/>
      <c r="T18" s="12"/>
      <c r="U18" s="12"/>
      <c r="V18" s="12"/>
      <c r="W18" s="12"/>
      <c r="X18" s="12"/>
      <c r="Y18" s="10"/>
      <c r="Z18" s="10"/>
      <c r="AA18" s="10"/>
      <c r="AB18" s="10"/>
      <c r="AC18" s="10"/>
      <c r="AD18" s="10"/>
      <c r="AE18" s="13"/>
      <c r="AF18" s="14"/>
      <c r="AG18" s="10"/>
      <c r="AH18" s="10"/>
      <c r="AI18" s="10"/>
      <c r="AJ18" s="15"/>
      <c r="AK18" s="45"/>
      <c r="BS18" s="38"/>
      <c r="BT18" s="38"/>
      <c r="BU18" s="38"/>
      <c r="BV18" s="38"/>
      <c r="BW18" s="38"/>
      <c r="BX18" s="38"/>
      <c r="BY18" s="38"/>
      <c r="BZ18" s="38"/>
      <c r="CA18" s="38"/>
      <c r="CB18" s="38"/>
      <c r="CC18" s="38"/>
    </row>
    <row r="19" spans="2:81">
      <c r="B19" s="9"/>
      <c r="C19" s="10"/>
      <c r="D19" s="10"/>
      <c r="E19" s="10"/>
      <c r="F19" s="11"/>
      <c r="G19" s="12"/>
      <c r="H19" s="10"/>
      <c r="I19" s="12"/>
      <c r="J19" s="12"/>
      <c r="K19" s="12"/>
      <c r="L19" s="12"/>
      <c r="M19" s="12"/>
      <c r="N19" s="12"/>
      <c r="O19" s="12"/>
      <c r="P19" s="12"/>
      <c r="Q19" s="12"/>
      <c r="R19" s="12"/>
      <c r="S19" s="12"/>
      <c r="T19" s="12"/>
      <c r="U19" s="12"/>
      <c r="V19" s="12"/>
      <c r="W19" s="12"/>
      <c r="X19" s="12"/>
      <c r="Y19" s="10"/>
      <c r="Z19" s="10"/>
      <c r="AA19" s="10"/>
      <c r="AB19" s="10"/>
      <c r="AC19" s="10"/>
      <c r="AD19" s="10"/>
      <c r="AE19" s="13"/>
      <c r="AF19" s="14"/>
      <c r="AG19" s="10"/>
      <c r="AH19" s="10"/>
      <c r="AI19" s="10"/>
      <c r="AJ19" s="15"/>
      <c r="AK19" s="45"/>
      <c r="BS19" s="38" t="s">
        <v>38</v>
      </c>
      <c r="BT19" s="38" t="s">
        <v>16</v>
      </c>
      <c r="BU19" s="38" t="s">
        <v>39</v>
      </c>
      <c r="BV19" s="38"/>
      <c r="BW19" s="38"/>
      <c r="BX19" s="38"/>
      <c r="BY19" s="38"/>
      <c r="BZ19" s="38"/>
      <c r="CA19" s="38"/>
      <c r="CB19" s="38"/>
      <c r="CC19" s="38"/>
    </row>
    <row r="20" spans="2:81">
      <c r="B20" s="9"/>
      <c r="C20" s="10"/>
      <c r="D20" s="10"/>
      <c r="E20" s="10"/>
      <c r="F20" s="11"/>
      <c r="G20" s="12"/>
      <c r="H20" s="10"/>
      <c r="I20" s="12"/>
      <c r="J20" s="12"/>
      <c r="K20" s="12"/>
      <c r="L20" s="12"/>
      <c r="M20" s="12"/>
      <c r="N20" s="12"/>
      <c r="O20" s="12"/>
      <c r="P20" s="12"/>
      <c r="Q20" s="12"/>
      <c r="R20" s="12"/>
      <c r="S20" s="12"/>
      <c r="T20" s="12"/>
      <c r="U20" s="12"/>
      <c r="V20" s="12"/>
      <c r="W20" s="12"/>
      <c r="X20" s="12"/>
      <c r="Y20" s="10"/>
      <c r="Z20" s="10"/>
      <c r="AA20" s="10"/>
      <c r="AB20" s="10"/>
      <c r="AC20" s="10"/>
      <c r="AD20" s="10"/>
      <c r="AE20" s="13"/>
      <c r="AF20" s="14"/>
      <c r="AG20" s="10"/>
      <c r="AH20" s="10"/>
      <c r="AI20" s="10"/>
      <c r="AJ20" s="15"/>
      <c r="AK20" s="45"/>
      <c r="BP20" s="41">
        <f>MATCH(Y11,BT5:BT16)+1</f>
        <v>5</v>
      </c>
      <c r="BQ20" s="41"/>
      <c r="BS20" s="38"/>
      <c r="BT20" s="38"/>
      <c r="BU20" s="38">
        <v>5</v>
      </c>
      <c r="BV20" s="38">
        <v>10</v>
      </c>
      <c r="BW20" s="38">
        <v>15</v>
      </c>
      <c r="BX20" s="38">
        <v>30</v>
      </c>
      <c r="BY20" s="38">
        <v>45</v>
      </c>
      <c r="BZ20" s="38">
        <v>60</v>
      </c>
      <c r="CA20" s="38">
        <v>120</v>
      </c>
      <c r="CB20" s="38">
        <v>240</v>
      </c>
      <c r="CC20" s="38">
        <v>480</v>
      </c>
    </row>
    <row r="21" spans="2:81">
      <c r="B21" s="9"/>
      <c r="C21" s="10"/>
      <c r="D21" s="10"/>
      <c r="E21" s="10"/>
      <c r="F21" s="11"/>
      <c r="G21" s="12"/>
      <c r="H21" s="10"/>
      <c r="I21" s="12"/>
      <c r="J21" s="12"/>
      <c r="K21" s="12"/>
      <c r="L21" s="12"/>
      <c r="M21" s="12"/>
      <c r="N21" s="12"/>
      <c r="O21" s="12"/>
      <c r="P21" s="12"/>
      <c r="Q21" s="12"/>
      <c r="R21" s="12"/>
      <c r="S21" s="12"/>
      <c r="T21" s="12"/>
      <c r="U21" s="12"/>
      <c r="V21" s="12"/>
      <c r="W21" s="12"/>
      <c r="X21" s="12"/>
      <c r="Y21" s="10"/>
      <c r="Z21" s="10"/>
      <c r="AA21" s="10"/>
      <c r="AB21" s="10"/>
      <c r="AC21" s="10"/>
      <c r="AD21" s="10"/>
      <c r="AE21" s="13"/>
      <c r="AF21" s="14"/>
      <c r="AG21" s="10"/>
      <c r="AH21" s="10"/>
      <c r="AI21" s="10"/>
      <c r="AJ21" s="15"/>
      <c r="AK21" s="45"/>
      <c r="BP21" s="41"/>
      <c r="BQ21" s="41"/>
      <c r="BS21" s="38" t="s">
        <v>40</v>
      </c>
      <c r="BT21" s="38">
        <v>1</v>
      </c>
      <c r="BU21" s="38">
        <v>47.9</v>
      </c>
      <c r="BV21" s="38">
        <v>33.200000000000003</v>
      </c>
      <c r="BW21" s="38">
        <v>26.2</v>
      </c>
      <c r="BX21" s="38">
        <v>16.8</v>
      </c>
      <c r="BY21" s="38">
        <v>12.8</v>
      </c>
      <c r="BZ21" s="38">
        <v>10.6</v>
      </c>
      <c r="CA21" s="38">
        <v>6.5</v>
      </c>
      <c r="CB21" s="38">
        <v>4</v>
      </c>
      <c r="CC21" s="38">
        <v>2</v>
      </c>
    </row>
    <row r="22" spans="2:81">
      <c r="B22" s="9"/>
      <c r="C22" s="10"/>
      <c r="D22" s="10"/>
      <c r="E22" s="10"/>
      <c r="F22" s="11"/>
      <c r="G22" s="12"/>
      <c r="H22" s="10"/>
      <c r="I22" s="10"/>
      <c r="J22" s="10"/>
      <c r="K22" s="10"/>
      <c r="L22" s="10"/>
      <c r="M22" s="10"/>
      <c r="N22" s="10"/>
      <c r="O22" s="10"/>
      <c r="P22" s="10"/>
      <c r="Q22" s="10"/>
      <c r="R22" s="10"/>
      <c r="S22" s="10"/>
      <c r="T22" s="10"/>
      <c r="U22" s="10"/>
      <c r="V22" s="10"/>
      <c r="W22" s="10"/>
      <c r="X22" s="10"/>
      <c r="Y22" s="10"/>
      <c r="Z22" s="10"/>
      <c r="AA22" s="10"/>
      <c r="AB22" s="10"/>
      <c r="AC22" s="10"/>
      <c r="AD22" s="10"/>
      <c r="AE22" s="13"/>
      <c r="AF22" s="14"/>
      <c r="AG22" s="10"/>
      <c r="AH22" s="10"/>
      <c r="AI22" s="10"/>
      <c r="AJ22" s="15"/>
      <c r="AK22" s="45"/>
      <c r="BP22" s="41"/>
      <c r="BQ22" s="41" t="str">
        <f>VLOOKUP(Y10,BP6:BQ13,2,FALSE)</f>
        <v>ghi</v>
      </c>
      <c r="BS22" s="38">
        <v>17</v>
      </c>
      <c r="BT22" s="38">
        <v>2</v>
      </c>
      <c r="BU22" s="38">
        <v>58.4</v>
      </c>
      <c r="BV22" s="38">
        <v>42.1</v>
      </c>
      <c r="BW22" s="38">
        <v>33.6</v>
      </c>
      <c r="BX22" s="38">
        <v>21.8</v>
      </c>
      <c r="BY22" s="38">
        <v>16.600000000000001</v>
      </c>
      <c r="BZ22" s="38">
        <v>13.6</v>
      </c>
      <c r="CA22" s="38">
        <v>8.3000000000000007</v>
      </c>
      <c r="CB22" s="38">
        <v>5</v>
      </c>
      <c r="CC22" s="38">
        <v>3</v>
      </c>
    </row>
    <row r="23" spans="2:81">
      <c r="B23" s="9"/>
      <c r="C23" s="10"/>
      <c r="D23" s="10"/>
      <c r="E23" s="10"/>
      <c r="F23" s="11"/>
      <c r="G23" s="12"/>
      <c r="H23" s="10"/>
      <c r="I23" s="10"/>
      <c r="J23" s="10"/>
      <c r="K23" s="10"/>
      <c r="L23" s="10"/>
      <c r="M23" s="10"/>
      <c r="N23" s="10"/>
      <c r="O23" s="10"/>
      <c r="P23" s="10"/>
      <c r="Q23" s="10"/>
      <c r="R23" s="10"/>
      <c r="S23" s="10"/>
      <c r="T23" s="10"/>
      <c r="U23" s="10"/>
      <c r="V23" s="10"/>
      <c r="W23" s="10"/>
      <c r="X23" s="10"/>
      <c r="Y23" s="10"/>
      <c r="Z23" s="10"/>
      <c r="AA23" s="10"/>
      <c r="AB23" s="10"/>
      <c r="AC23" s="10"/>
      <c r="AD23" s="10"/>
      <c r="AE23" s="13"/>
      <c r="AF23" s="14"/>
      <c r="AG23" s="10"/>
      <c r="AH23" s="10"/>
      <c r="AI23" s="10"/>
      <c r="AJ23" s="15"/>
      <c r="AK23" s="45"/>
      <c r="BS23" s="38" t="s">
        <v>41</v>
      </c>
      <c r="BT23" s="38">
        <v>5</v>
      </c>
      <c r="BU23" s="38">
        <v>77.2</v>
      </c>
      <c r="BV23" s="38">
        <v>55.2</v>
      </c>
      <c r="BW23" s="38">
        <v>43.8</v>
      </c>
      <c r="BX23" s="38">
        <v>28.2</v>
      </c>
      <c r="BY23" s="38">
        <v>21.3</v>
      </c>
      <c r="BZ23" s="38">
        <v>17.399999999999999</v>
      </c>
      <c r="CA23" s="38">
        <v>10.5</v>
      </c>
      <c r="CB23" s="38">
        <v>6.3</v>
      </c>
      <c r="CC23" s="38">
        <v>4</v>
      </c>
    </row>
    <row r="24" spans="2:81">
      <c r="B24" s="9"/>
      <c r="C24" s="10"/>
      <c r="D24" s="10"/>
      <c r="E24" s="10"/>
      <c r="F24" s="11"/>
      <c r="G24" s="12"/>
      <c r="H24" s="10"/>
      <c r="I24" s="10"/>
      <c r="J24" s="10"/>
      <c r="K24" s="10"/>
      <c r="L24" s="10"/>
      <c r="M24" s="10"/>
      <c r="N24" s="10"/>
      <c r="O24" s="10"/>
      <c r="P24" s="10"/>
      <c r="Q24" s="10"/>
      <c r="R24" s="10"/>
      <c r="S24" s="10"/>
      <c r="T24" s="10"/>
      <c r="U24" s="10"/>
      <c r="V24" s="10"/>
      <c r="W24" s="10"/>
      <c r="X24" s="10"/>
      <c r="Y24" s="10"/>
      <c r="Z24" s="10"/>
      <c r="AA24" s="10"/>
      <c r="AB24" s="10"/>
      <c r="AC24" s="10"/>
      <c r="AD24" s="10"/>
      <c r="AE24" s="13"/>
      <c r="AF24" s="14"/>
      <c r="AG24" s="10"/>
      <c r="AH24" s="10"/>
      <c r="AI24" s="10"/>
      <c r="AJ24" s="15"/>
      <c r="AK24" s="45"/>
      <c r="BS24" s="38">
        <v>0.4</v>
      </c>
      <c r="BT24" s="38">
        <v>10</v>
      </c>
      <c r="BU24" s="38">
        <v>88.2</v>
      </c>
      <c r="BV24" s="38">
        <v>63.6</v>
      </c>
      <c r="BW24" s="38">
        <v>50.7</v>
      </c>
      <c r="BX24" s="38">
        <v>32.799999999999997</v>
      </c>
      <c r="BY24" s="38">
        <v>24.9</v>
      </c>
      <c r="BZ24" s="38">
        <v>20.399999999999999</v>
      </c>
      <c r="CA24" s="38">
        <v>12.3</v>
      </c>
      <c r="CB24" s="38">
        <v>7.4</v>
      </c>
      <c r="CC24" s="38">
        <v>4</v>
      </c>
    </row>
    <row r="25" spans="2:81">
      <c r="B25" s="9"/>
      <c r="C25" s="10"/>
      <c r="D25" s="10"/>
      <c r="E25" s="10"/>
      <c r="F25" s="11"/>
      <c r="G25" s="12"/>
      <c r="H25" s="10"/>
      <c r="I25" s="10"/>
      <c r="J25" s="10"/>
      <c r="K25" s="10"/>
      <c r="L25" s="10"/>
      <c r="M25" s="10"/>
      <c r="N25" s="10"/>
      <c r="O25" s="10"/>
      <c r="P25" s="10"/>
      <c r="Q25" s="10"/>
      <c r="R25" s="10"/>
      <c r="S25" s="10"/>
      <c r="T25" s="10"/>
      <c r="U25" s="10"/>
      <c r="V25" s="10"/>
      <c r="W25" s="10"/>
      <c r="X25" s="10"/>
      <c r="Y25" s="10"/>
      <c r="Z25" s="10"/>
      <c r="AA25" s="10"/>
      <c r="AB25" s="10"/>
      <c r="AC25" s="10"/>
      <c r="AD25" s="10"/>
      <c r="AE25" s="13"/>
      <c r="AF25" s="14"/>
      <c r="AG25" s="10"/>
      <c r="AH25" s="10"/>
      <c r="AI25" s="10"/>
      <c r="AJ25" s="15"/>
      <c r="AK25" s="45"/>
      <c r="BS25" s="38"/>
      <c r="BT25" s="38">
        <v>15</v>
      </c>
      <c r="BU25" s="38">
        <v>95.3</v>
      </c>
      <c r="BV25" s="38">
        <v>69.099999999999994</v>
      </c>
      <c r="BW25" s="38">
        <v>55.3</v>
      </c>
      <c r="BX25" s="38">
        <v>35.799999999999997</v>
      </c>
      <c r="BY25" s="38">
        <v>27.3</v>
      </c>
      <c r="BZ25" s="38">
        <v>22.3</v>
      </c>
      <c r="CA25" s="38">
        <v>13.5</v>
      </c>
      <c r="CB25" s="38">
        <v>8.1</v>
      </c>
      <c r="CC25" s="38">
        <v>5</v>
      </c>
    </row>
    <row r="26" spans="2:81">
      <c r="B26" s="9"/>
      <c r="C26" s="10"/>
      <c r="D26" s="10"/>
      <c r="E26" s="10"/>
      <c r="F26" s="11"/>
      <c r="G26" s="12"/>
      <c r="H26" s="10"/>
      <c r="I26" s="10"/>
      <c r="J26" s="10"/>
      <c r="K26" s="10"/>
      <c r="L26" s="10"/>
      <c r="M26" s="10"/>
      <c r="N26" s="10"/>
      <c r="O26" s="10"/>
      <c r="P26" s="10"/>
      <c r="Q26" s="10"/>
      <c r="R26" s="10"/>
      <c r="S26" s="10"/>
      <c r="T26" s="10"/>
      <c r="U26" s="10"/>
      <c r="V26" s="13"/>
      <c r="W26" s="10"/>
      <c r="X26" s="10"/>
      <c r="Y26" s="10"/>
      <c r="Z26" s="10"/>
      <c r="AA26" s="10"/>
      <c r="AB26" s="10"/>
      <c r="AC26" s="10"/>
      <c r="AD26" s="10"/>
      <c r="AE26" s="13"/>
      <c r="AF26" s="14"/>
      <c r="AG26" s="10"/>
      <c r="AH26" s="10"/>
      <c r="AI26" s="10"/>
      <c r="AJ26" s="15"/>
      <c r="AK26" s="45"/>
      <c r="BS26" s="38"/>
      <c r="BT26" s="38">
        <v>20</v>
      </c>
      <c r="BU26" s="38">
        <v>100.8</v>
      </c>
      <c r="BV26" s="38">
        <v>73.3</v>
      </c>
      <c r="BW26" s="38">
        <v>58.7</v>
      </c>
      <c r="BX26" s="38">
        <v>38.200000000000003</v>
      </c>
      <c r="BY26" s="38">
        <v>29.1</v>
      </c>
      <c r="BZ26" s="38">
        <v>23.8</v>
      </c>
      <c r="CA26" s="38">
        <v>14.4</v>
      </c>
      <c r="CB26" s="38">
        <v>8.6</v>
      </c>
      <c r="CC26" s="38">
        <v>5</v>
      </c>
    </row>
    <row r="27" spans="2:81">
      <c r="B27" s="9"/>
      <c r="C27" s="10"/>
      <c r="D27" s="10"/>
      <c r="E27" s="10"/>
      <c r="F27" s="11"/>
      <c r="G27" s="12"/>
      <c r="H27" s="10"/>
      <c r="I27" s="10"/>
      <c r="J27" s="10"/>
      <c r="K27" s="10"/>
      <c r="L27" s="10"/>
      <c r="M27" s="10"/>
      <c r="N27" s="10"/>
      <c r="O27" s="10"/>
      <c r="P27" s="10"/>
      <c r="Q27" s="10"/>
      <c r="R27" s="10"/>
      <c r="S27" s="10"/>
      <c r="T27" s="10"/>
      <c r="U27" s="10"/>
      <c r="V27" s="10"/>
      <c r="W27" s="10"/>
      <c r="X27" s="10"/>
      <c r="Y27" s="10"/>
      <c r="Z27" s="10"/>
      <c r="AA27" s="10"/>
      <c r="AB27" s="10"/>
      <c r="AC27" s="10"/>
      <c r="AD27" s="10"/>
      <c r="AE27" s="13"/>
      <c r="AF27" s="14"/>
      <c r="AG27" s="10"/>
      <c r="AH27" s="10"/>
      <c r="AI27" s="10"/>
      <c r="AJ27" s="15"/>
      <c r="AK27" s="45"/>
      <c r="BS27" s="38"/>
      <c r="BT27" s="38">
        <v>25</v>
      </c>
      <c r="BU27" s="38">
        <v>105.2</v>
      </c>
      <c r="BV27" s="38">
        <v>76.7</v>
      </c>
      <c r="BW27" s="38">
        <v>61.6</v>
      </c>
      <c r="BX27" s="38">
        <v>40.1</v>
      </c>
      <c r="BY27" s="38">
        <v>30.5</v>
      </c>
      <c r="BZ27" s="38">
        <v>25</v>
      </c>
      <c r="CA27" s="38">
        <v>15.2</v>
      </c>
      <c r="CB27" s="38">
        <v>9.1</v>
      </c>
      <c r="CC27" s="38">
        <v>5</v>
      </c>
    </row>
    <row r="28" spans="2:81">
      <c r="B28" s="9"/>
      <c r="C28" s="10"/>
      <c r="D28" s="10"/>
      <c r="E28" s="10"/>
      <c r="F28" s="11"/>
      <c r="G28" s="12"/>
      <c r="H28" s="10"/>
      <c r="I28" s="10"/>
      <c r="J28" s="10"/>
      <c r="K28" s="10"/>
      <c r="L28" s="10"/>
      <c r="M28" s="10"/>
      <c r="N28" s="10"/>
      <c r="O28" s="10"/>
      <c r="P28" s="10"/>
      <c r="Q28" s="10"/>
      <c r="R28" s="10"/>
      <c r="S28" s="10"/>
      <c r="T28" s="10"/>
      <c r="U28" s="10"/>
      <c r="V28" s="10"/>
      <c r="W28" s="10"/>
      <c r="X28" s="10"/>
      <c r="Y28" s="10"/>
      <c r="Z28" s="10"/>
      <c r="AA28" s="10"/>
      <c r="AB28" s="10"/>
      <c r="AC28" s="10"/>
      <c r="AD28" s="10"/>
      <c r="AE28" s="13"/>
      <c r="AF28" s="14"/>
      <c r="AG28" s="10"/>
      <c r="AH28" s="10"/>
      <c r="AI28" s="10"/>
      <c r="AJ28" s="15"/>
      <c r="AK28" s="45"/>
      <c r="BS28" s="38"/>
      <c r="BT28" s="38">
        <v>30</v>
      </c>
      <c r="BU28" s="38">
        <v>108.9</v>
      </c>
      <c r="BV28" s="38">
        <v>79.7</v>
      </c>
      <c r="BW28" s="38">
        <v>64</v>
      </c>
      <c r="BX28" s="38">
        <v>41.7</v>
      </c>
      <c r="BY28" s="38">
        <v>31.8</v>
      </c>
      <c r="BZ28" s="38">
        <v>26.1</v>
      </c>
      <c r="CA28" s="38">
        <v>15.8</v>
      </c>
      <c r="CB28" s="38">
        <v>9.5</v>
      </c>
      <c r="CC28" s="38">
        <v>6</v>
      </c>
    </row>
    <row r="29" spans="2:81">
      <c r="B29" s="9"/>
      <c r="C29" s="10"/>
      <c r="D29" s="10"/>
      <c r="E29" s="10"/>
      <c r="F29" s="11"/>
      <c r="G29" s="12"/>
      <c r="H29" s="10"/>
      <c r="I29" s="10"/>
      <c r="J29" s="10"/>
      <c r="K29" s="10"/>
      <c r="L29" s="10"/>
      <c r="M29" s="10"/>
      <c r="N29" s="10"/>
      <c r="O29" s="10"/>
      <c r="P29" s="10"/>
      <c r="Q29" s="10"/>
      <c r="R29" s="10"/>
      <c r="S29" s="10"/>
      <c r="T29" s="10"/>
      <c r="U29" s="10"/>
      <c r="V29" s="10"/>
      <c r="W29" s="10"/>
      <c r="X29" s="10"/>
      <c r="Y29" s="10"/>
      <c r="Z29" s="10"/>
      <c r="AA29" s="10"/>
      <c r="AB29" s="10"/>
      <c r="AC29" s="10"/>
      <c r="AD29" s="10"/>
      <c r="AE29" s="13"/>
      <c r="AF29" s="14"/>
      <c r="AG29" s="10"/>
      <c r="AH29" s="10"/>
      <c r="AI29" s="10"/>
      <c r="AJ29" s="15"/>
      <c r="AK29" s="45"/>
      <c r="BS29" s="38"/>
      <c r="BT29" s="38">
        <v>50</v>
      </c>
      <c r="BU29" s="38">
        <v>120.1</v>
      </c>
      <c r="BV29" s="38">
        <v>88.4</v>
      </c>
      <c r="BW29" s="38">
        <v>71.3</v>
      </c>
      <c r="BX29" s="38">
        <v>46.7</v>
      </c>
      <c r="BY29" s="38">
        <v>35.6</v>
      </c>
      <c r="BZ29" s="38">
        <v>29.2</v>
      </c>
      <c r="CA29" s="38">
        <v>17.8</v>
      </c>
      <c r="CB29" s="38">
        <v>10.6</v>
      </c>
      <c r="CC29" s="38">
        <v>6</v>
      </c>
    </row>
    <row r="30" spans="2:81">
      <c r="B30" s="9"/>
      <c r="C30" s="10"/>
      <c r="D30" s="10"/>
      <c r="E30" s="10"/>
      <c r="F30" s="11"/>
      <c r="G30" s="12"/>
      <c r="H30" s="10"/>
      <c r="I30" s="10"/>
      <c r="J30" s="10"/>
      <c r="K30" s="10"/>
      <c r="L30" s="10"/>
      <c r="M30" s="10"/>
      <c r="N30" s="10"/>
      <c r="O30" s="10"/>
      <c r="P30" s="10"/>
      <c r="Q30" s="10"/>
      <c r="R30" s="10"/>
      <c r="S30" s="10"/>
      <c r="T30" s="10"/>
      <c r="U30" s="10"/>
      <c r="V30" s="10"/>
      <c r="W30" s="10"/>
      <c r="X30" s="10"/>
      <c r="Y30" s="10"/>
      <c r="Z30" s="10"/>
      <c r="AA30" s="10"/>
      <c r="AB30" s="10"/>
      <c r="AC30" s="10"/>
      <c r="AD30" s="10"/>
      <c r="AE30" s="13"/>
      <c r="AF30" s="14"/>
      <c r="AG30" s="10"/>
      <c r="AH30" s="10"/>
      <c r="AI30" s="10"/>
      <c r="AJ30" s="15"/>
      <c r="AK30" s="45"/>
      <c r="BS30" s="38"/>
      <c r="BT30" s="38">
        <v>100</v>
      </c>
      <c r="BU30" s="38">
        <v>137.19999999999999</v>
      </c>
      <c r="BV30" s="38">
        <v>101.9</v>
      </c>
      <c r="BW30" s="38">
        <v>82.6</v>
      </c>
      <c r="BX30" s="38">
        <v>54.3</v>
      </c>
      <c r="BY30" s="38">
        <v>41.6</v>
      </c>
      <c r="BZ30" s="38">
        <v>34.200000000000003</v>
      </c>
      <c r="CA30" s="38">
        <v>20.8</v>
      </c>
      <c r="CB30" s="38">
        <v>12.4</v>
      </c>
      <c r="CC30" s="38">
        <v>7</v>
      </c>
    </row>
    <row r="31" spans="2:81">
      <c r="B31" s="9"/>
      <c r="C31" s="10"/>
      <c r="D31" s="10"/>
      <c r="E31" s="10"/>
      <c r="F31" s="11"/>
      <c r="G31" s="12"/>
      <c r="H31" s="10"/>
      <c r="I31" s="10"/>
      <c r="J31" s="10"/>
      <c r="K31" s="10"/>
      <c r="L31" s="10"/>
      <c r="M31" s="10"/>
      <c r="N31" s="10"/>
      <c r="O31" s="10"/>
      <c r="P31" s="10"/>
      <c r="Q31" s="10"/>
      <c r="R31" s="10"/>
      <c r="S31" s="10"/>
      <c r="T31" s="10"/>
      <c r="U31" s="10"/>
      <c r="V31" s="10"/>
      <c r="W31" s="10"/>
      <c r="X31" s="10"/>
      <c r="Y31" s="10"/>
      <c r="Z31" s="10"/>
      <c r="AA31" s="10"/>
      <c r="AB31" s="10"/>
      <c r="AC31" s="10"/>
      <c r="AD31" s="10"/>
      <c r="AE31" s="13"/>
      <c r="AF31" s="14"/>
      <c r="AG31" s="10"/>
      <c r="AH31" s="10"/>
      <c r="AI31" s="10"/>
      <c r="AJ31" s="15"/>
      <c r="AK31" s="45"/>
      <c r="BS31" s="38"/>
      <c r="BT31" s="38">
        <v>500</v>
      </c>
      <c r="BU31" s="38">
        <v>187</v>
      </c>
      <c r="BV31" s="38">
        <v>141.6</v>
      </c>
      <c r="BW31" s="38">
        <v>116</v>
      </c>
      <c r="BX31" s="38">
        <v>77.3</v>
      </c>
      <c r="BY31" s="38">
        <v>59.5</v>
      </c>
      <c r="BZ31" s="38">
        <v>49</v>
      </c>
      <c r="CA31" s="38">
        <v>30</v>
      </c>
      <c r="CB31" s="38">
        <v>17.899999999999999</v>
      </c>
      <c r="CC31" s="38">
        <v>10</v>
      </c>
    </row>
    <row r="32" spans="2:81">
      <c r="B32" s="9"/>
      <c r="C32" s="10"/>
      <c r="D32" s="10"/>
      <c r="E32" s="10"/>
      <c r="F32" s="11"/>
      <c r="G32" s="12"/>
      <c r="H32" s="10"/>
      <c r="I32" s="10"/>
      <c r="J32" s="10"/>
      <c r="K32" s="10"/>
      <c r="L32" s="10"/>
      <c r="M32" s="10"/>
      <c r="N32" s="10"/>
      <c r="O32" s="10"/>
      <c r="P32" s="10"/>
      <c r="Q32" s="10"/>
      <c r="R32" s="10"/>
      <c r="S32" s="10"/>
      <c r="T32" s="10"/>
      <c r="U32" s="10"/>
      <c r="V32" s="10"/>
      <c r="W32" s="10"/>
      <c r="X32" s="10"/>
      <c r="Y32" s="10"/>
      <c r="Z32" s="10"/>
      <c r="AA32" s="10"/>
      <c r="AB32" s="10"/>
      <c r="AC32" s="10"/>
      <c r="AD32" s="10"/>
      <c r="AE32" s="13"/>
      <c r="AF32" s="14"/>
      <c r="AG32" s="10"/>
      <c r="AH32" s="10"/>
      <c r="AI32" s="10"/>
      <c r="AJ32" s="15"/>
      <c r="AK32" s="45"/>
      <c r="BS32" s="38"/>
      <c r="BT32" s="38">
        <v>1000</v>
      </c>
      <c r="BU32" s="38">
        <v>213.6</v>
      </c>
      <c r="BV32" s="38">
        <v>163.1</v>
      </c>
      <c r="BW32" s="38">
        <v>134.30000000000001</v>
      </c>
      <c r="BX32" s="38">
        <v>90</v>
      </c>
      <c r="BY32" s="38">
        <v>69.5</v>
      </c>
      <c r="BZ32" s="38">
        <v>57.3</v>
      </c>
      <c r="CA32" s="38">
        <v>35.200000000000003</v>
      </c>
      <c r="CB32" s="38">
        <v>20.9</v>
      </c>
      <c r="CC32" s="38">
        <v>12</v>
      </c>
    </row>
    <row r="33" spans="2:81">
      <c r="B33" s="9"/>
      <c r="C33" s="10"/>
      <c r="D33" s="10"/>
      <c r="E33" s="10"/>
      <c r="F33" s="11"/>
      <c r="G33" s="12"/>
      <c r="H33" s="10"/>
      <c r="I33" s="10"/>
      <c r="J33" s="10"/>
      <c r="K33" s="10"/>
      <c r="L33" s="10"/>
      <c r="M33" s="10"/>
      <c r="N33" s="10"/>
      <c r="O33" s="10"/>
      <c r="P33" s="10"/>
      <c r="Q33" s="10"/>
      <c r="R33" s="10"/>
      <c r="S33" s="10"/>
      <c r="T33" s="10"/>
      <c r="U33" s="10"/>
      <c r="V33" s="10"/>
      <c r="W33" s="10"/>
      <c r="X33" s="10"/>
      <c r="Y33" s="10"/>
      <c r="Z33" s="10"/>
      <c r="AA33" s="10"/>
      <c r="AB33" s="10"/>
      <c r="AC33" s="10"/>
      <c r="AD33" s="10"/>
      <c r="AE33" s="13"/>
      <c r="AF33" s="14"/>
      <c r="AG33" s="10"/>
      <c r="AH33" s="10"/>
      <c r="AI33" s="10"/>
      <c r="AJ33" s="15"/>
      <c r="AK33" s="45"/>
      <c r="BS33" s="38"/>
      <c r="BT33" s="38"/>
      <c r="BU33" s="38"/>
      <c r="BV33" s="38"/>
      <c r="BW33" s="38"/>
      <c r="BX33" s="38"/>
      <c r="BY33" s="38"/>
      <c r="BZ33" s="38"/>
      <c r="CA33" s="38"/>
      <c r="CB33" s="38"/>
      <c r="CC33" s="38"/>
    </row>
    <row r="34" spans="2:81">
      <c r="B34" s="9"/>
      <c r="C34" s="10"/>
      <c r="D34" s="10"/>
      <c r="E34" s="10"/>
      <c r="F34" s="11"/>
      <c r="G34" s="12"/>
      <c r="H34" s="10"/>
      <c r="I34" s="10"/>
      <c r="J34" s="10"/>
      <c r="K34" s="10"/>
      <c r="L34" s="10"/>
      <c r="M34" s="10"/>
      <c r="N34" s="10"/>
      <c r="O34" s="10"/>
      <c r="P34" s="10"/>
      <c r="Q34" s="10"/>
      <c r="R34" s="10"/>
      <c r="S34" s="10"/>
      <c r="T34" s="10"/>
      <c r="U34" s="10"/>
      <c r="V34" s="10"/>
      <c r="W34" s="10"/>
      <c r="X34" s="10"/>
      <c r="Y34" s="10"/>
      <c r="Z34" s="10"/>
      <c r="AA34" s="10"/>
      <c r="AB34" s="10"/>
      <c r="AC34" s="10"/>
      <c r="AD34" s="10"/>
      <c r="AE34" s="13"/>
      <c r="AF34" s="14"/>
      <c r="AG34" s="10"/>
      <c r="AH34" s="10"/>
      <c r="AI34" s="10"/>
      <c r="AJ34" s="15"/>
      <c r="AK34" s="45"/>
      <c r="CB34" s="37"/>
      <c r="CC34" s="37"/>
    </row>
    <row r="35" spans="2:81">
      <c r="B35" s="9"/>
      <c r="C35" s="10"/>
      <c r="D35" s="10"/>
      <c r="E35" s="10"/>
      <c r="F35" s="11"/>
      <c r="G35" s="12"/>
      <c r="H35" s="10"/>
      <c r="I35" s="10"/>
      <c r="J35" s="10"/>
      <c r="K35" s="10"/>
      <c r="L35" s="10"/>
      <c r="M35" s="10"/>
      <c r="N35" s="10"/>
      <c r="O35" s="10"/>
      <c r="P35" s="10"/>
      <c r="Q35" s="10"/>
      <c r="R35" s="10"/>
      <c r="S35" s="10"/>
      <c r="T35" s="10"/>
      <c r="U35" s="10"/>
      <c r="V35" s="10"/>
      <c r="W35" s="10"/>
      <c r="X35" s="10"/>
      <c r="Y35" s="10"/>
      <c r="Z35" s="10"/>
      <c r="AA35" s="10"/>
      <c r="AB35" s="10"/>
      <c r="AC35" s="10"/>
      <c r="AD35" s="10"/>
      <c r="AE35" s="13"/>
      <c r="AF35" s="14"/>
      <c r="AG35" s="10"/>
      <c r="AH35" s="10"/>
      <c r="AI35" s="10"/>
      <c r="AJ35" s="15"/>
      <c r="AK35" s="45"/>
      <c r="BS35" s="38" t="s">
        <v>38</v>
      </c>
      <c r="BT35" s="38" t="s">
        <v>16</v>
      </c>
      <c r="BU35" s="38" t="s">
        <v>39</v>
      </c>
      <c r="BV35" s="38"/>
      <c r="BW35" s="38"/>
      <c r="BX35" s="38"/>
      <c r="BY35" s="38"/>
      <c r="BZ35" s="38"/>
      <c r="CA35" s="38"/>
      <c r="CB35" s="38"/>
      <c r="CC35" s="38"/>
    </row>
    <row r="36" spans="2:81">
      <c r="B36" s="9"/>
      <c r="C36" s="10"/>
      <c r="D36" s="10"/>
      <c r="E36" s="10"/>
      <c r="F36" s="11"/>
      <c r="G36" s="12"/>
      <c r="H36" s="10"/>
      <c r="I36" s="10"/>
      <c r="J36" s="10"/>
      <c r="K36" s="10"/>
      <c r="L36" s="10"/>
      <c r="M36" s="10"/>
      <c r="N36" s="10"/>
      <c r="O36" s="10"/>
      <c r="P36" s="10"/>
      <c r="Q36" s="10"/>
      <c r="R36" s="10"/>
      <c r="S36" s="10"/>
      <c r="T36" s="10"/>
      <c r="U36" s="10"/>
      <c r="V36" s="10"/>
      <c r="W36" s="10"/>
      <c r="X36" s="10"/>
      <c r="Y36" s="10"/>
      <c r="Z36" s="10"/>
      <c r="AA36" s="10"/>
      <c r="AB36" s="10"/>
      <c r="AC36" s="10"/>
      <c r="AD36" s="10"/>
      <c r="AE36" s="13"/>
      <c r="AF36" s="14"/>
      <c r="AG36" s="10"/>
      <c r="AH36" s="10"/>
      <c r="AI36" s="10"/>
      <c r="AJ36" s="15"/>
      <c r="AK36" s="45"/>
      <c r="BS36" s="38"/>
      <c r="BT36" s="38"/>
      <c r="BU36" s="38">
        <v>5</v>
      </c>
      <c r="BV36" s="38">
        <v>10</v>
      </c>
      <c r="BW36" s="38">
        <v>15</v>
      </c>
      <c r="BX36" s="38">
        <v>30</v>
      </c>
      <c r="BY36" s="38">
        <v>45</v>
      </c>
      <c r="BZ36" s="38">
        <v>60</v>
      </c>
      <c r="CA36" s="38">
        <v>120</v>
      </c>
      <c r="CB36" s="38">
        <v>240</v>
      </c>
      <c r="CC36" s="38">
        <v>480</v>
      </c>
    </row>
    <row r="37" spans="2:81">
      <c r="B37" s="9"/>
      <c r="C37" s="10"/>
      <c r="D37" s="10"/>
      <c r="E37" s="10"/>
      <c r="F37" s="11"/>
      <c r="G37" s="12"/>
      <c r="H37" s="10"/>
      <c r="I37" s="10"/>
      <c r="J37" s="10"/>
      <c r="K37" s="10"/>
      <c r="L37" s="10"/>
      <c r="M37" s="10"/>
      <c r="N37" s="10"/>
      <c r="O37" s="10"/>
      <c r="P37" s="10"/>
      <c r="Q37" s="10"/>
      <c r="R37" s="10"/>
      <c r="S37" s="10"/>
      <c r="T37" s="10"/>
      <c r="U37" s="10"/>
      <c r="V37" s="10"/>
      <c r="W37" s="10"/>
      <c r="X37" s="10"/>
      <c r="Y37" s="10"/>
      <c r="Z37" s="10"/>
      <c r="AA37" s="10"/>
      <c r="AB37" s="10"/>
      <c r="AC37" s="10"/>
      <c r="AD37" s="10"/>
      <c r="AE37" s="13"/>
      <c r="AF37" s="14"/>
      <c r="AG37" s="10"/>
      <c r="AH37" s="10"/>
      <c r="AI37" s="10"/>
      <c r="AJ37" s="15"/>
      <c r="AK37" s="45"/>
      <c r="BS37" s="38" t="s">
        <v>40</v>
      </c>
      <c r="BT37" s="38">
        <v>1</v>
      </c>
      <c r="BU37" s="38">
        <v>34.9</v>
      </c>
      <c r="BV37" s="38">
        <v>25</v>
      </c>
      <c r="BW37" s="38">
        <v>19.899999999999999</v>
      </c>
      <c r="BX37" s="38">
        <v>13.2</v>
      </c>
      <c r="BY37" s="38">
        <v>10.3</v>
      </c>
      <c r="BZ37" s="38">
        <v>8.6</v>
      </c>
      <c r="CA37" s="38">
        <v>5.5</v>
      </c>
      <c r="CB37" s="38">
        <v>3.6</v>
      </c>
      <c r="CC37" s="38">
        <v>2</v>
      </c>
    </row>
    <row r="38" spans="2:81">
      <c r="B38" s="9"/>
      <c r="C38" s="10"/>
      <c r="D38" s="10"/>
      <c r="E38" s="10"/>
      <c r="F38" s="11"/>
      <c r="G38" s="12"/>
      <c r="H38" s="10"/>
      <c r="I38" s="10"/>
      <c r="J38" s="10"/>
      <c r="K38" s="10"/>
      <c r="L38" s="10"/>
      <c r="M38" s="10"/>
      <c r="N38" s="10"/>
      <c r="O38" s="10"/>
      <c r="P38" s="10"/>
      <c r="Q38" s="10"/>
      <c r="R38" s="10"/>
      <c r="S38" s="10"/>
      <c r="T38" s="10"/>
      <c r="U38" s="10"/>
      <c r="V38" s="10"/>
      <c r="W38" s="10"/>
      <c r="X38" s="10"/>
      <c r="Y38" s="10"/>
      <c r="Z38" s="10"/>
      <c r="AA38" s="10"/>
      <c r="AB38" s="10"/>
      <c r="AC38" s="10"/>
      <c r="AD38" s="10"/>
      <c r="AE38" s="13"/>
      <c r="AF38" s="14"/>
      <c r="AG38" s="10"/>
      <c r="AH38" s="10"/>
      <c r="AI38" s="10"/>
      <c r="AJ38" s="15"/>
      <c r="AK38" s="45"/>
      <c r="BS38" s="38">
        <v>14</v>
      </c>
      <c r="BT38" s="38">
        <v>2</v>
      </c>
      <c r="BU38" s="38">
        <v>41.2</v>
      </c>
      <c r="BV38" s="38">
        <v>30.7</v>
      </c>
      <c r="BW38" s="38">
        <v>25</v>
      </c>
      <c r="BX38" s="38">
        <v>16.899999999999999</v>
      </c>
      <c r="BY38" s="38">
        <v>13.3</v>
      </c>
      <c r="BZ38" s="38">
        <v>11.1</v>
      </c>
      <c r="CA38" s="38">
        <v>7.1</v>
      </c>
      <c r="CB38" s="38">
        <v>4.5</v>
      </c>
      <c r="CC38" s="38">
        <v>3</v>
      </c>
    </row>
    <row r="39" spans="2:81">
      <c r="B39" s="9"/>
      <c r="C39" s="10"/>
      <c r="D39" s="10"/>
      <c r="E39" s="10"/>
      <c r="F39" s="11"/>
      <c r="G39" s="12"/>
      <c r="H39" s="10"/>
      <c r="I39" s="10"/>
      <c r="J39" s="10"/>
      <c r="K39" s="10"/>
      <c r="L39" s="10"/>
      <c r="M39" s="10"/>
      <c r="N39" s="10"/>
      <c r="O39" s="10"/>
      <c r="P39" s="10"/>
      <c r="Q39" s="10"/>
      <c r="R39" s="10"/>
      <c r="S39" s="10"/>
      <c r="T39" s="10"/>
      <c r="U39" s="10"/>
      <c r="V39" s="10"/>
      <c r="W39" s="10"/>
      <c r="X39" s="10"/>
      <c r="Y39" s="10"/>
      <c r="Z39" s="10"/>
      <c r="AA39" s="10"/>
      <c r="AB39" s="10"/>
      <c r="AC39" s="10"/>
      <c r="AD39" s="10"/>
      <c r="AE39" s="13"/>
      <c r="AF39" s="14"/>
      <c r="AG39" s="10"/>
      <c r="AH39" s="10"/>
      <c r="AI39" s="10"/>
      <c r="AJ39" s="15"/>
      <c r="AK39" s="45"/>
      <c r="BS39" s="38" t="s">
        <v>41</v>
      </c>
      <c r="BT39" s="38">
        <v>5</v>
      </c>
      <c r="BU39" s="38">
        <v>54.8</v>
      </c>
      <c r="BV39" s="38">
        <v>40.5</v>
      </c>
      <c r="BW39" s="38">
        <v>32.9</v>
      </c>
      <c r="BX39" s="38">
        <v>22.1</v>
      </c>
      <c r="BY39" s="38">
        <v>17.2</v>
      </c>
      <c r="BZ39" s="38">
        <v>14.3</v>
      </c>
      <c r="CA39" s="38">
        <v>9.1</v>
      </c>
      <c r="CB39" s="38">
        <v>5.7</v>
      </c>
      <c r="CC39" s="38">
        <v>4</v>
      </c>
    </row>
    <row r="40" spans="2:81">
      <c r="B40" s="9"/>
      <c r="C40" s="10"/>
      <c r="D40" s="10"/>
      <c r="E40" s="10"/>
      <c r="F40" s="11"/>
      <c r="G40" s="12"/>
      <c r="H40" s="10"/>
      <c r="I40" s="10"/>
      <c r="J40" s="10"/>
      <c r="K40" s="10"/>
      <c r="L40" s="10"/>
      <c r="M40" s="10"/>
      <c r="N40" s="10"/>
      <c r="O40" s="10"/>
      <c r="P40" s="10"/>
      <c r="Q40" s="10"/>
      <c r="R40" s="10"/>
      <c r="S40" s="10"/>
      <c r="T40" s="10"/>
      <c r="U40" s="10"/>
      <c r="V40" s="10"/>
      <c r="W40" s="10"/>
      <c r="X40" s="10"/>
      <c r="Y40" s="10"/>
      <c r="Z40" s="10"/>
      <c r="AA40" s="10"/>
      <c r="AB40" s="10"/>
      <c r="AC40" s="10"/>
      <c r="AD40" s="10"/>
      <c r="AE40" s="13"/>
      <c r="AF40" s="14"/>
      <c r="AG40" s="10"/>
      <c r="AH40" s="10"/>
      <c r="AI40" s="10"/>
      <c r="AJ40" s="15"/>
      <c r="AK40" s="45"/>
      <c r="BS40" s="38">
        <v>0.3</v>
      </c>
      <c r="BT40" s="38">
        <v>10</v>
      </c>
      <c r="BU40" s="38">
        <v>62.3</v>
      </c>
      <c r="BV40" s="38">
        <v>46.3</v>
      </c>
      <c r="BW40" s="38">
        <v>37.799999999999997</v>
      </c>
      <c r="BX40" s="38">
        <v>25.6</v>
      </c>
      <c r="BY40" s="38">
        <v>20</v>
      </c>
      <c r="BZ40" s="38">
        <v>16.7</v>
      </c>
      <c r="CA40" s="38">
        <v>10.7</v>
      </c>
      <c r="CB40" s="38">
        <v>6.7</v>
      </c>
      <c r="CC40" s="38">
        <v>4</v>
      </c>
    </row>
    <row r="41" spans="2:81">
      <c r="B41" s="9"/>
      <c r="C41" s="10"/>
      <c r="D41" s="10"/>
      <c r="E41" s="10"/>
      <c r="F41" s="11"/>
      <c r="G41" s="12"/>
      <c r="H41" s="10"/>
      <c r="I41" s="10"/>
      <c r="J41" s="10"/>
      <c r="K41" s="10"/>
      <c r="L41" s="10"/>
      <c r="M41" s="10"/>
      <c r="N41" s="10"/>
      <c r="O41" s="10"/>
      <c r="P41" s="10"/>
      <c r="Q41" s="10"/>
      <c r="R41" s="10"/>
      <c r="S41" s="10"/>
      <c r="T41" s="10"/>
      <c r="U41" s="10"/>
      <c r="V41" s="10"/>
      <c r="W41" s="10"/>
      <c r="X41" s="10"/>
      <c r="Y41" s="10"/>
      <c r="Z41" s="10"/>
      <c r="AA41" s="10"/>
      <c r="AB41" s="10"/>
      <c r="AC41" s="10"/>
      <c r="AD41" s="10"/>
      <c r="AE41" s="13"/>
      <c r="AF41" s="14"/>
      <c r="AG41" s="10"/>
      <c r="AH41" s="10"/>
      <c r="AI41" s="10"/>
      <c r="AJ41" s="15"/>
      <c r="AK41" s="45"/>
      <c r="BS41" s="38"/>
      <c r="BT41" s="38">
        <v>15</v>
      </c>
      <c r="BU41" s="38">
        <v>67.099999999999994</v>
      </c>
      <c r="BV41" s="38">
        <v>50.1</v>
      </c>
      <c r="BW41" s="38">
        <v>41</v>
      </c>
      <c r="BX41" s="38">
        <v>27.9</v>
      </c>
      <c r="BY41" s="38">
        <v>21.8</v>
      </c>
      <c r="BZ41" s="38">
        <v>18.3</v>
      </c>
      <c r="CA41" s="38">
        <v>11.7</v>
      </c>
      <c r="CB41" s="38">
        <v>7.4</v>
      </c>
      <c r="CC41" s="38">
        <v>5</v>
      </c>
    </row>
    <row r="42" spans="2:81">
      <c r="B42" s="9"/>
      <c r="C42" s="10"/>
      <c r="D42" s="10"/>
      <c r="E42" s="10"/>
      <c r="F42" s="11"/>
      <c r="G42" s="12"/>
      <c r="H42" s="10"/>
      <c r="I42" s="10"/>
      <c r="J42" s="10"/>
      <c r="K42" s="10"/>
      <c r="L42" s="10"/>
      <c r="M42" s="10"/>
      <c r="N42" s="10"/>
      <c r="O42" s="10"/>
      <c r="P42" s="10"/>
      <c r="Q42" s="10"/>
      <c r="R42" s="10"/>
      <c r="S42" s="10"/>
      <c r="T42" s="10"/>
      <c r="U42" s="10"/>
      <c r="V42" s="10"/>
      <c r="W42" s="10"/>
      <c r="X42" s="10"/>
      <c r="Y42" s="10"/>
      <c r="Z42" s="10"/>
      <c r="AA42" s="10"/>
      <c r="AB42" s="10"/>
      <c r="AC42" s="10"/>
      <c r="AD42" s="10"/>
      <c r="AE42" s="13"/>
      <c r="AF42" s="14"/>
      <c r="AG42" s="10"/>
      <c r="AH42" s="10"/>
      <c r="AI42" s="10"/>
      <c r="AJ42" s="15"/>
      <c r="AK42" s="45"/>
      <c r="BS42" s="38"/>
      <c r="BT42" s="38">
        <v>20</v>
      </c>
      <c r="BU42" s="38">
        <v>70.8</v>
      </c>
      <c r="BV42" s="38">
        <v>53</v>
      </c>
      <c r="BW42" s="38">
        <v>43.4</v>
      </c>
      <c r="BX42" s="38">
        <v>29.6</v>
      </c>
      <c r="BY42" s="38">
        <v>23.2</v>
      </c>
      <c r="BZ42" s="38">
        <v>19.399999999999999</v>
      </c>
      <c r="CA42" s="38">
        <v>12.5</v>
      </c>
      <c r="CB42" s="38">
        <v>7.9</v>
      </c>
      <c r="CC42" s="38">
        <v>5</v>
      </c>
    </row>
    <row r="43" spans="2:81">
      <c r="B43" s="9"/>
      <c r="C43" s="10"/>
      <c r="D43" s="10"/>
      <c r="E43" s="10"/>
      <c r="F43" s="11"/>
      <c r="G43" s="12"/>
      <c r="H43" s="10"/>
      <c r="I43" s="10"/>
      <c r="J43" s="10"/>
      <c r="K43" s="10"/>
      <c r="L43" s="10"/>
      <c r="M43" s="10"/>
      <c r="N43" s="10"/>
      <c r="O43" s="10"/>
      <c r="P43" s="10"/>
      <c r="Q43" s="10"/>
      <c r="R43" s="10"/>
      <c r="S43" s="10"/>
      <c r="T43" s="10"/>
      <c r="U43" s="10"/>
      <c r="V43" s="10"/>
      <c r="W43" s="10"/>
      <c r="X43" s="10"/>
      <c r="Y43" s="10"/>
      <c r="Z43" s="10"/>
      <c r="AA43" s="10"/>
      <c r="AB43" s="10"/>
      <c r="AC43" s="10"/>
      <c r="AD43" s="10"/>
      <c r="AE43" s="13"/>
      <c r="AF43" s="14"/>
      <c r="AG43" s="10"/>
      <c r="AH43" s="10"/>
      <c r="AI43" s="10"/>
      <c r="AJ43" s="15"/>
      <c r="AK43" s="45"/>
      <c r="BS43" s="38"/>
      <c r="BT43" s="38">
        <v>25</v>
      </c>
      <c r="BU43" s="38">
        <v>73.7</v>
      </c>
      <c r="BV43" s="38">
        <v>55.3</v>
      </c>
      <c r="BW43" s="38">
        <v>45.4</v>
      </c>
      <c r="BX43" s="38">
        <v>31.1</v>
      </c>
      <c r="BY43" s="38">
        <v>24.4</v>
      </c>
      <c r="BZ43" s="38">
        <v>20.399999999999999</v>
      </c>
      <c r="CA43" s="38">
        <v>13.1</v>
      </c>
      <c r="CB43" s="38">
        <v>8.3000000000000007</v>
      </c>
      <c r="CC43" s="38">
        <v>5</v>
      </c>
    </row>
    <row r="44" spans="2:81">
      <c r="B44" s="9"/>
      <c r="C44" s="10"/>
      <c r="D44" s="10"/>
      <c r="E44" s="10"/>
      <c r="F44" s="11"/>
      <c r="G44" s="12"/>
      <c r="H44" s="10"/>
      <c r="I44" s="10"/>
      <c r="J44" s="10"/>
      <c r="K44" s="10"/>
      <c r="L44" s="10"/>
      <c r="M44" s="10"/>
      <c r="N44" s="10"/>
      <c r="O44" s="10"/>
      <c r="P44" s="10"/>
      <c r="Q44" s="10"/>
      <c r="R44" s="10"/>
      <c r="S44" s="10"/>
      <c r="T44" s="10"/>
      <c r="U44" s="10"/>
      <c r="V44" s="10"/>
      <c r="W44" s="10"/>
      <c r="X44" s="10"/>
      <c r="Y44" s="10"/>
      <c r="Z44" s="10"/>
      <c r="AA44" s="10"/>
      <c r="AB44" s="10"/>
      <c r="AC44" s="10"/>
      <c r="AD44" s="10"/>
      <c r="AE44" s="13"/>
      <c r="AF44" s="14"/>
      <c r="AG44" s="10"/>
      <c r="AH44" s="10"/>
      <c r="AI44" s="10"/>
      <c r="AJ44" s="15"/>
      <c r="AK44" s="45"/>
      <c r="BS44" s="38"/>
      <c r="BT44" s="38">
        <v>30</v>
      </c>
      <c r="BU44" s="38">
        <v>76.3</v>
      </c>
      <c r="BV44" s="38">
        <v>57.3</v>
      </c>
      <c r="BW44" s="38">
        <v>47</v>
      </c>
      <c r="BX44" s="38">
        <v>32.299999999999997</v>
      </c>
      <c r="BY44" s="38">
        <v>25.4</v>
      </c>
      <c r="BZ44" s="38">
        <v>21.3</v>
      </c>
      <c r="CA44" s="38">
        <v>13.7</v>
      </c>
      <c r="CB44" s="38">
        <v>8.6</v>
      </c>
      <c r="CC44" s="38">
        <v>5</v>
      </c>
    </row>
    <row r="45" spans="2:81">
      <c r="B45" s="9"/>
      <c r="C45" s="10"/>
      <c r="D45" s="10"/>
      <c r="E45" s="10"/>
      <c r="F45" s="11"/>
      <c r="G45" s="12"/>
      <c r="H45" s="10"/>
      <c r="I45" s="10"/>
      <c r="J45" s="10"/>
      <c r="K45" s="10"/>
      <c r="L45" s="10"/>
      <c r="M45" s="10"/>
      <c r="N45" s="10"/>
      <c r="O45" s="10"/>
      <c r="P45" s="10"/>
      <c r="Q45" s="10"/>
      <c r="R45" s="10"/>
      <c r="S45" s="10"/>
      <c r="T45" s="10"/>
      <c r="U45" s="10"/>
      <c r="V45" s="10"/>
      <c r="W45" s="10"/>
      <c r="X45" s="10"/>
      <c r="Y45" s="10"/>
      <c r="Z45" s="10"/>
      <c r="AA45" s="10"/>
      <c r="AB45" s="10"/>
      <c r="AC45" s="10"/>
      <c r="AD45" s="10"/>
      <c r="AE45" s="13"/>
      <c r="AF45" s="14"/>
      <c r="AG45" s="10"/>
      <c r="AH45" s="10"/>
      <c r="AI45" s="10"/>
      <c r="AJ45" s="15"/>
      <c r="AK45" s="45"/>
      <c r="BS45" s="38"/>
      <c r="BT45" s="38">
        <v>50</v>
      </c>
      <c r="BU45" s="38">
        <v>83.8</v>
      </c>
      <c r="BV45" s="38">
        <v>63.2</v>
      </c>
      <c r="BW45" s="38">
        <v>52.1</v>
      </c>
      <c r="BX45" s="38">
        <v>36</v>
      </c>
      <c r="BY45" s="38">
        <v>28.3</v>
      </c>
      <c r="BZ45" s="38">
        <v>23.8</v>
      </c>
      <c r="CA45" s="38">
        <v>15.3</v>
      </c>
      <c r="CB45" s="38">
        <v>9.6999999999999993</v>
      </c>
      <c r="CC45" s="38">
        <v>6</v>
      </c>
    </row>
    <row r="46" spans="2:81">
      <c r="B46" s="9"/>
      <c r="C46" s="10"/>
      <c r="D46" s="10"/>
      <c r="E46" s="10"/>
      <c r="F46" s="11"/>
      <c r="G46" s="12"/>
      <c r="H46" s="10"/>
      <c r="I46" s="10"/>
      <c r="J46" s="10"/>
      <c r="K46" s="10"/>
      <c r="L46" s="10"/>
      <c r="M46" s="10"/>
      <c r="N46" s="10"/>
      <c r="O46" s="10"/>
      <c r="P46" s="10"/>
      <c r="Q46" s="10"/>
      <c r="R46" s="10"/>
      <c r="S46" s="10"/>
      <c r="T46" s="10"/>
      <c r="U46" s="10"/>
      <c r="V46" s="10"/>
      <c r="W46" s="10"/>
      <c r="X46" s="10"/>
      <c r="Y46" s="10"/>
      <c r="Z46" s="10"/>
      <c r="AA46" s="10"/>
      <c r="AB46" s="10"/>
      <c r="AC46" s="10"/>
      <c r="AD46" s="10"/>
      <c r="AE46" s="13"/>
      <c r="AF46" s="14"/>
      <c r="AG46" s="10"/>
      <c r="AH46" s="10"/>
      <c r="AI46" s="10"/>
      <c r="AJ46" s="15"/>
      <c r="AK46" s="45"/>
      <c r="BS46" s="38"/>
      <c r="BT46" s="38">
        <v>100</v>
      </c>
      <c r="BU46" s="38">
        <v>95.3</v>
      </c>
      <c r="BV46" s="38">
        <v>72.3</v>
      </c>
      <c r="BW46" s="38">
        <v>59.8</v>
      </c>
      <c r="BX46" s="38">
        <v>41.7</v>
      </c>
      <c r="BY46" s="38">
        <v>32.9</v>
      </c>
      <c r="BZ46" s="38">
        <v>27.7</v>
      </c>
      <c r="CA46" s="38">
        <v>17.899999999999999</v>
      </c>
      <c r="CB46" s="38">
        <v>11.3</v>
      </c>
      <c r="CC46" s="38">
        <v>7</v>
      </c>
    </row>
    <row r="47" spans="2:81">
      <c r="B47" s="9"/>
      <c r="C47" s="10"/>
      <c r="D47" s="10"/>
      <c r="E47" s="10"/>
      <c r="F47" s="11"/>
      <c r="G47" s="12"/>
      <c r="H47" s="10"/>
      <c r="I47" s="10"/>
      <c r="J47" s="10"/>
      <c r="K47" s="10"/>
      <c r="L47" s="10"/>
      <c r="M47" s="10"/>
      <c r="N47" s="10"/>
      <c r="O47" s="10"/>
      <c r="P47" s="10"/>
      <c r="Q47" s="10"/>
      <c r="R47" s="10"/>
      <c r="S47" s="10"/>
      <c r="T47" s="10"/>
      <c r="U47" s="10"/>
      <c r="V47" s="10"/>
      <c r="W47" s="10"/>
      <c r="X47" s="10"/>
      <c r="Y47" s="10"/>
      <c r="Z47" s="10"/>
      <c r="AA47" s="10"/>
      <c r="AB47" s="10"/>
      <c r="AC47" s="10"/>
      <c r="AD47" s="10"/>
      <c r="AE47" s="13"/>
      <c r="AF47" s="14"/>
      <c r="AG47" s="10"/>
      <c r="AH47" s="10"/>
      <c r="AI47" s="10"/>
      <c r="AJ47" s="15"/>
      <c r="AK47" s="45"/>
      <c r="BS47" s="38"/>
      <c r="BT47" s="38">
        <v>500</v>
      </c>
      <c r="BU47" s="38">
        <v>128.19999999999999</v>
      </c>
      <c r="BV47" s="38">
        <v>98.7</v>
      </c>
      <c r="BW47" s="38">
        <v>82.5</v>
      </c>
      <c r="BX47" s="38">
        <v>58.6</v>
      </c>
      <c r="BY47" s="38">
        <v>46.7</v>
      </c>
      <c r="BZ47" s="38">
        <v>39.4</v>
      </c>
      <c r="CA47" s="38">
        <v>25.8</v>
      </c>
      <c r="CB47" s="38">
        <v>16.399999999999999</v>
      </c>
      <c r="CC47" s="38">
        <v>10</v>
      </c>
    </row>
    <row r="48" spans="2:81">
      <c r="B48" s="9"/>
      <c r="C48" s="10"/>
      <c r="D48" s="10"/>
      <c r="E48" s="10"/>
      <c r="F48" s="11"/>
      <c r="G48" s="12"/>
      <c r="H48" s="10"/>
      <c r="I48" s="10"/>
      <c r="J48" s="10"/>
      <c r="K48" s="10"/>
      <c r="L48" s="10"/>
      <c r="M48" s="10"/>
      <c r="N48" s="10"/>
      <c r="O48" s="10"/>
      <c r="P48" s="10"/>
      <c r="Q48" s="10"/>
      <c r="R48" s="10"/>
      <c r="S48" s="10"/>
      <c r="T48" s="10"/>
      <c r="U48" s="10"/>
      <c r="V48" s="10"/>
      <c r="W48" s="10"/>
      <c r="X48" s="10"/>
      <c r="Y48" s="10"/>
      <c r="Z48" s="10"/>
      <c r="AA48" s="10"/>
      <c r="AB48" s="10"/>
      <c r="AC48" s="10"/>
      <c r="AD48" s="10"/>
      <c r="AE48" s="13"/>
      <c r="AF48" s="14"/>
      <c r="AG48" s="10"/>
      <c r="AH48" s="10"/>
      <c r="AI48" s="10"/>
      <c r="AJ48" s="15"/>
      <c r="AK48" s="45"/>
      <c r="BS48" s="38"/>
      <c r="BT48" s="38">
        <v>1000</v>
      </c>
      <c r="BU48" s="38">
        <v>145.69999999999999</v>
      </c>
      <c r="BV48" s="38">
        <v>112.9</v>
      </c>
      <c r="BW48" s="38">
        <v>94.8</v>
      </c>
      <c r="BX48" s="38">
        <v>67.8</v>
      </c>
      <c r="BY48" s="38">
        <v>54.2</v>
      </c>
      <c r="BZ48" s="38">
        <v>45.9</v>
      </c>
      <c r="CA48" s="38">
        <v>30.1</v>
      </c>
      <c r="CB48" s="38">
        <v>19.2</v>
      </c>
      <c r="CC48" s="38">
        <v>12</v>
      </c>
    </row>
    <row r="49" spans="2:85">
      <c r="B49" s="9"/>
      <c r="C49" s="10"/>
      <c r="D49" s="10"/>
      <c r="E49" s="10"/>
      <c r="F49" s="11"/>
      <c r="G49" s="12"/>
      <c r="H49" s="10"/>
      <c r="I49" s="10"/>
      <c r="J49" s="10"/>
      <c r="K49" s="10"/>
      <c r="L49" s="10"/>
      <c r="M49" s="10"/>
      <c r="N49" s="10"/>
      <c r="O49" s="10"/>
      <c r="P49" s="10"/>
      <c r="Q49" s="10"/>
      <c r="R49" s="10"/>
      <c r="S49" s="10"/>
      <c r="T49" s="10"/>
      <c r="U49" s="10"/>
      <c r="V49" s="10"/>
      <c r="W49" s="10"/>
      <c r="X49" s="10"/>
      <c r="Y49" s="10"/>
      <c r="Z49" s="10"/>
      <c r="AA49" s="10"/>
      <c r="AB49" s="10"/>
      <c r="AC49" s="10"/>
      <c r="AD49" s="10"/>
      <c r="AE49" s="13"/>
      <c r="AF49" s="14"/>
      <c r="AG49" s="10"/>
      <c r="AH49" s="10"/>
      <c r="AI49" s="10"/>
      <c r="AJ49" s="15"/>
      <c r="AK49" s="45"/>
      <c r="CB49" s="37"/>
      <c r="CC49" s="37"/>
    </row>
    <row r="50" spans="2:85">
      <c r="B50" s="9"/>
      <c r="C50" s="10"/>
      <c r="D50" s="10"/>
      <c r="E50" s="10"/>
      <c r="F50" s="11"/>
      <c r="G50" s="12"/>
      <c r="H50" s="10"/>
      <c r="I50" s="10"/>
      <c r="J50" s="10"/>
      <c r="K50" s="10"/>
      <c r="L50" s="10"/>
      <c r="M50" s="10"/>
      <c r="N50" s="10"/>
      <c r="O50" s="10"/>
      <c r="P50" s="10"/>
      <c r="Q50" s="10"/>
      <c r="R50" s="10"/>
      <c r="S50" s="10"/>
      <c r="T50" s="10"/>
      <c r="U50" s="10"/>
      <c r="V50" s="10"/>
      <c r="W50" s="10"/>
      <c r="X50" s="10"/>
      <c r="Y50" s="10"/>
      <c r="Z50" s="10"/>
      <c r="AA50" s="10"/>
      <c r="AB50" s="10"/>
      <c r="AC50" s="10"/>
      <c r="AD50" s="10"/>
      <c r="AE50" s="13"/>
      <c r="AF50" s="14"/>
      <c r="AG50" s="10"/>
      <c r="AH50" s="10"/>
      <c r="AI50" s="10"/>
      <c r="AJ50" s="15"/>
      <c r="AK50" s="45"/>
      <c r="CB50" s="37"/>
      <c r="CC50" s="37"/>
    </row>
    <row r="51" spans="2:85">
      <c r="B51" s="9"/>
      <c r="C51" s="10"/>
      <c r="D51" s="10"/>
      <c r="E51" s="10"/>
      <c r="F51" s="11"/>
      <c r="G51" s="12"/>
      <c r="H51" s="10"/>
      <c r="I51" s="10"/>
      <c r="J51" s="10"/>
      <c r="K51" s="10"/>
      <c r="L51" s="10"/>
      <c r="M51" s="10"/>
      <c r="N51" s="10"/>
      <c r="O51" s="10"/>
      <c r="P51" s="10"/>
      <c r="Q51" s="10"/>
      <c r="R51" s="10"/>
      <c r="S51" s="10"/>
      <c r="T51" s="10"/>
      <c r="U51" s="10"/>
      <c r="V51" s="10"/>
      <c r="W51" s="10"/>
      <c r="X51" s="10"/>
      <c r="Y51" s="10"/>
      <c r="Z51" s="10"/>
      <c r="AA51" s="10"/>
      <c r="AB51" s="10"/>
      <c r="AC51" s="10"/>
      <c r="AD51" s="10"/>
      <c r="AE51" s="13"/>
      <c r="AF51" s="14"/>
      <c r="AG51" s="10"/>
      <c r="AH51" s="10"/>
      <c r="AI51" s="10"/>
      <c r="AJ51" s="15"/>
      <c r="AK51" s="45"/>
      <c r="BS51" s="38" t="s">
        <v>38</v>
      </c>
      <c r="BT51" s="38" t="s">
        <v>16</v>
      </c>
      <c r="BU51" s="38" t="s">
        <v>39</v>
      </c>
      <c r="BV51" s="38"/>
      <c r="BW51" s="38"/>
      <c r="BX51" s="38"/>
      <c r="BY51" s="38"/>
      <c r="BZ51" s="38"/>
      <c r="CA51" s="38"/>
      <c r="CB51" s="38"/>
      <c r="CC51" s="38"/>
    </row>
    <row r="52" spans="2:85" ht="15.75" thickBot="1">
      <c r="B52" s="16"/>
      <c r="C52" s="17"/>
      <c r="D52" s="17"/>
      <c r="E52" s="17"/>
      <c r="F52" s="18"/>
      <c r="G52" s="19"/>
      <c r="H52" s="17"/>
      <c r="I52" s="17"/>
      <c r="J52" s="17"/>
      <c r="K52" s="17"/>
      <c r="L52" s="17"/>
      <c r="M52" s="17"/>
      <c r="N52" s="17"/>
      <c r="O52" s="17"/>
      <c r="P52" s="17"/>
      <c r="Q52" s="17"/>
      <c r="R52" s="17"/>
      <c r="S52" s="17"/>
      <c r="T52" s="17"/>
      <c r="U52" s="17"/>
      <c r="V52" s="17"/>
      <c r="W52" s="17"/>
      <c r="X52" s="17"/>
      <c r="Y52" s="17"/>
      <c r="Z52" s="17"/>
      <c r="AA52" s="17"/>
      <c r="AB52" s="17"/>
      <c r="AC52" s="17"/>
      <c r="AD52" s="17"/>
      <c r="AE52" s="20"/>
      <c r="AF52" s="21"/>
      <c r="AG52" s="17"/>
      <c r="AH52" s="17"/>
      <c r="AI52" s="17"/>
      <c r="AJ52" s="22"/>
      <c r="AK52" s="45"/>
      <c r="BS52" s="38"/>
      <c r="BT52" s="38"/>
      <c r="BU52" s="38">
        <v>5</v>
      </c>
      <c r="BV52" s="38">
        <v>10</v>
      </c>
      <c r="BW52" s="38">
        <v>15</v>
      </c>
      <c r="BX52" s="38">
        <v>30</v>
      </c>
      <c r="BY52" s="38">
        <v>45</v>
      </c>
      <c r="BZ52" s="38">
        <v>60</v>
      </c>
      <c r="CA52" s="38">
        <v>120</v>
      </c>
      <c r="CB52" s="38">
        <v>240</v>
      </c>
      <c r="CC52" s="38">
        <v>480</v>
      </c>
      <c r="CF52" t="s">
        <v>65</v>
      </c>
    </row>
    <row r="53" spans="2:85">
      <c r="B53" s="83" t="s">
        <v>3</v>
      </c>
      <c r="C53" s="84"/>
      <c r="D53" s="84"/>
      <c r="E53" s="84"/>
      <c r="F53" s="85"/>
      <c r="G53" s="92" t="s">
        <v>4</v>
      </c>
      <c r="H53" s="93"/>
      <c r="I53" s="93"/>
      <c r="J53" s="93"/>
      <c r="K53" s="93"/>
      <c r="L53" s="93"/>
      <c r="M53" s="102" t="str">
        <f>IF(M2="","",M2)</f>
        <v/>
      </c>
      <c r="N53" s="84"/>
      <c r="O53" s="84"/>
      <c r="P53" s="84"/>
      <c r="Q53" s="84"/>
      <c r="R53" s="84"/>
      <c r="S53" s="84"/>
      <c r="T53" s="84"/>
      <c r="U53" s="84"/>
      <c r="V53" s="84"/>
      <c r="W53" s="84"/>
      <c r="X53" s="84"/>
      <c r="Y53" s="84"/>
      <c r="Z53" s="84"/>
      <c r="AA53" s="84"/>
      <c r="AB53" s="84"/>
      <c r="AC53" s="84"/>
      <c r="AD53" s="84"/>
      <c r="AE53" s="85"/>
      <c r="AF53" s="97" t="s">
        <v>5</v>
      </c>
      <c r="AG53" s="93"/>
      <c r="AH53" s="93"/>
      <c r="AI53" s="93"/>
      <c r="AJ53" s="98"/>
      <c r="AK53" s="43"/>
      <c r="BS53" s="38" t="s">
        <v>40</v>
      </c>
      <c r="BT53" s="38">
        <v>1</v>
      </c>
      <c r="BU53" s="38">
        <v>41.9</v>
      </c>
      <c r="BV53" s="38">
        <v>29.9</v>
      </c>
      <c r="BW53" s="38">
        <v>23.9</v>
      </c>
      <c r="BX53" s="38">
        <v>16</v>
      </c>
      <c r="BY53" s="38">
        <v>12.6</v>
      </c>
      <c r="BZ53" s="38">
        <v>10.6</v>
      </c>
      <c r="CA53" s="38">
        <v>6.9</v>
      </c>
      <c r="CB53" s="38">
        <v>4.5</v>
      </c>
      <c r="CC53" s="38">
        <v>3</v>
      </c>
      <c r="CF53">
        <f>MIN(CP89:CP189)</f>
        <v>0</v>
      </c>
      <c r="CG53">
        <v>5.4</v>
      </c>
    </row>
    <row r="54" spans="2:85">
      <c r="B54" s="86"/>
      <c r="C54" s="87"/>
      <c r="D54" s="87"/>
      <c r="E54" s="87"/>
      <c r="F54" s="88"/>
      <c r="G54" s="54" t="s">
        <v>6</v>
      </c>
      <c r="H54" s="52"/>
      <c r="I54" s="52"/>
      <c r="J54" s="52"/>
      <c r="K54" s="52"/>
      <c r="L54" s="99"/>
      <c r="M54" s="100" t="str">
        <f>IF(M3="","",M3)</f>
        <v>Attenuation System Design</v>
      </c>
      <c r="N54" s="52"/>
      <c r="O54" s="52"/>
      <c r="P54" s="52"/>
      <c r="Q54" s="52"/>
      <c r="R54" s="52"/>
      <c r="S54" s="52"/>
      <c r="T54" s="52"/>
      <c r="U54" s="52"/>
      <c r="V54" s="52"/>
      <c r="W54" s="52"/>
      <c r="X54" s="52"/>
      <c r="Y54" s="52"/>
      <c r="Z54" s="52"/>
      <c r="AA54" s="52"/>
      <c r="AB54" s="52"/>
      <c r="AC54" s="52"/>
      <c r="AD54" s="52"/>
      <c r="AE54" s="53"/>
      <c r="AF54" s="48" t="s">
        <v>10</v>
      </c>
      <c r="AG54" s="49"/>
      <c r="AH54" s="49"/>
      <c r="AI54" s="49"/>
      <c r="AJ54" s="50"/>
      <c r="AK54" s="44"/>
      <c r="BS54" s="38">
        <v>17</v>
      </c>
      <c r="BT54" s="38">
        <v>2</v>
      </c>
      <c r="BU54" s="38">
        <v>50.2</v>
      </c>
      <c r="BV54" s="38">
        <v>37.4</v>
      </c>
      <c r="BW54" s="38">
        <v>30.5</v>
      </c>
      <c r="BX54" s="38">
        <v>20.7</v>
      </c>
      <c r="BY54" s="38">
        <v>16.2</v>
      </c>
      <c r="BZ54" s="38">
        <v>13.6</v>
      </c>
      <c r="CA54" s="38">
        <v>8.6999999999999993</v>
      </c>
      <c r="CB54" s="38">
        <v>5.6</v>
      </c>
      <c r="CC54" s="38">
        <v>4</v>
      </c>
      <c r="CF54">
        <f>MAX(CP89:CP189)</f>
        <v>5</v>
      </c>
      <c r="CG54" s="41">
        <v>5.4</v>
      </c>
    </row>
    <row r="55" spans="2:85">
      <c r="B55" s="86"/>
      <c r="C55" s="87"/>
      <c r="D55" s="87"/>
      <c r="E55" s="87"/>
      <c r="F55" s="88"/>
      <c r="G55" s="51" t="s">
        <v>10</v>
      </c>
      <c r="H55" s="52"/>
      <c r="I55" s="52"/>
      <c r="J55" s="52"/>
      <c r="K55" s="52"/>
      <c r="L55" s="52"/>
      <c r="M55" s="52"/>
      <c r="N55" s="52"/>
      <c r="O55" s="52"/>
      <c r="P55" s="52"/>
      <c r="Q55" s="52"/>
      <c r="R55" s="52"/>
      <c r="S55" s="52"/>
      <c r="T55" s="52"/>
      <c r="U55" s="52"/>
      <c r="V55" s="52"/>
      <c r="W55" s="52"/>
      <c r="X55" s="52"/>
      <c r="Y55" s="52"/>
      <c r="Z55" s="52"/>
      <c r="AA55" s="52"/>
      <c r="AB55" s="52"/>
      <c r="AC55" s="52"/>
      <c r="AD55" s="52"/>
      <c r="AE55" s="53"/>
      <c r="AF55" s="54" t="s">
        <v>7</v>
      </c>
      <c r="AG55" s="55"/>
      <c r="AH55" s="55"/>
      <c r="AI55" s="55"/>
      <c r="AJ55" s="56"/>
      <c r="AK55" s="43"/>
      <c r="BS55" s="38" t="s">
        <v>41</v>
      </c>
      <c r="BT55" s="38">
        <v>5</v>
      </c>
      <c r="BU55" s="38">
        <v>66.5</v>
      </c>
      <c r="BV55" s="38">
        <v>49.2</v>
      </c>
      <c r="BW55" s="38">
        <v>40</v>
      </c>
      <c r="BX55" s="38">
        <v>26.9</v>
      </c>
      <c r="BY55" s="38">
        <v>20.9</v>
      </c>
      <c r="BZ55" s="38">
        <v>17.399999999999999</v>
      </c>
      <c r="CA55" s="38">
        <v>11.1</v>
      </c>
      <c r="CB55" s="38">
        <v>7</v>
      </c>
      <c r="CC55" s="38">
        <v>4</v>
      </c>
    </row>
    <row r="56" spans="2:85" ht="15.75" thickBot="1">
      <c r="B56" s="89"/>
      <c r="C56" s="90"/>
      <c r="D56" s="90"/>
      <c r="E56" s="90"/>
      <c r="F56" s="91"/>
      <c r="G56" s="57" t="s">
        <v>8</v>
      </c>
      <c r="H56" s="58"/>
      <c r="I56" s="58"/>
      <c r="J56" s="58"/>
      <c r="K56" s="58"/>
      <c r="L56" s="59"/>
      <c r="M56" s="60">
        <v>2</v>
      </c>
      <c r="N56" s="61"/>
      <c r="O56" s="61"/>
      <c r="P56" s="61"/>
      <c r="Q56" s="61"/>
      <c r="R56" s="61"/>
      <c r="S56" s="62"/>
      <c r="T56" s="63" t="s">
        <v>9</v>
      </c>
      <c r="U56" s="57"/>
      <c r="V56" s="57"/>
      <c r="W56" s="57"/>
      <c r="X56" s="57"/>
      <c r="Y56" s="64"/>
      <c r="Z56" s="65" t="s">
        <v>10</v>
      </c>
      <c r="AA56" s="66"/>
      <c r="AB56" s="66"/>
      <c r="AC56" s="66"/>
      <c r="AD56" s="66"/>
      <c r="AE56" s="67"/>
      <c r="AF56" s="68" t="s">
        <v>10</v>
      </c>
      <c r="AG56" s="66"/>
      <c r="AH56" s="66"/>
      <c r="AI56" s="66"/>
      <c r="AJ56" s="69"/>
      <c r="AK56" s="44"/>
      <c r="BS56" s="38">
        <v>0.3</v>
      </c>
      <c r="BT56" s="38">
        <v>10</v>
      </c>
      <c r="BU56" s="38">
        <v>75.8</v>
      </c>
      <c r="BV56" s="38">
        <v>56.5</v>
      </c>
      <c r="BW56" s="38">
        <v>46.2</v>
      </c>
      <c r="BX56" s="38">
        <v>31.2</v>
      </c>
      <c r="BY56" s="38">
        <v>24.4</v>
      </c>
      <c r="BZ56" s="38">
        <v>20.399999999999999</v>
      </c>
      <c r="CA56" s="38">
        <v>13</v>
      </c>
      <c r="CB56" s="38">
        <v>8.1</v>
      </c>
      <c r="CC56" s="38">
        <v>5</v>
      </c>
      <c r="CF56">
        <v>-0.4</v>
      </c>
      <c r="CG56" s="41">
        <f>MIN(CQ89:CQ189)</f>
        <v>1.875</v>
      </c>
    </row>
    <row r="57" spans="2:85" ht="15.75" thickBot="1">
      <c r="B57" s="23"/>
      <c r="C57" s="3"/>
      <c r="D57" s="3"/>
      <c r="E57" s="3"/>
      <c r="F57" s="4"/>
      <c r="G57" s="3"/>
      <c r="H57" s="35"/>
      <c r="I57" s="35"/>
      <c r="J57" s="35"/>
      <c r="K57" s="35"/>
      <c r="L57" s="35"/>
      <c r="M57" s="35"/>
      <c r="N57" s="35"/>
      <c r="O57" s="35"/>
      <c r="P57" s="35"/>
      <c r="Q57" s="35"/>
      <c r="R57" s="35"/>
      <c r="S57" s="35"/>
      <c r="T57" s="35"/>
      <c r="U57" s="3"/>
      <c r="V57" s="3"/>
      <c r="W57" s="3"/>
      <c r="X57" s="3"/>
      <c r="Y57" s="3"/>
      <c r="Z57" s="3"/>
      <c r="AA57" s="3"/>
      <c r="AB57" s="3"/>
      <c r="AC57" s="3"/>
      <c r="AD57" s="3"/>
      <c r="AE57" s="6"/>
      <c r="AF57" s="7"/>
      <c r="AG57" s="3"/>
      <c r="AH57" s="3"/>
      <c r="AI57" s="3"/>
      <c r="AJ57" s="24"/>
      <c r="AK57" s="45"/>
      <c r="BS57" s="38"/>
      <c r="BT57" s="38">
        <v>15</v>
      </c>
      <c r="BU57" s="38">
        <v>81.8</v>
      </c>
      <c r="BV57" s="38">
        <v>61.3</v>
      </c>
      <c r="BW57" s="38">
        <v>50.2</v>
      </c>
      <c r="BX57" s="38">
        <v>34.1</v>
      </c>
      <c r="BY57" s="38">
        <v>26.7</v>
      </c>
      <c r="BZ57" s="38">
        <v>22.3</v>
      </c>
      <c r="CA57" s="38">
        <v>14.2</v>
      </c>
      <c r="CB57" s="38">
        <v>8.9</v>
      </c>
      <c r="CC57" s="38">
        <v>5</v>
      </c>
      <c r="CE57" t="str">
        <f>IF(N75="Rectangular",N79,N78)&amp;"m"</f>
        <v>2m</v>
      </c>
      <c r="CF57">
        <v>-0.4</v>
      </c>
      <c r="CG57" s="41">
        <f>MAX(CQ89:CQ189)</f>
        <v>3.125</v>
      </c>
    </row>
    <row r="58" spans="2:85" ht="15.75" thickBot="1">
      <c r="B58" s="25"/>
      <c r="C58" s="10"/>
      <c r="D58" s="10"/>
      <c r="E58" s="10"/>
      <c r="F58" s="11"/>
      <c r="G58" s="34"/>
      <c r="H58" s="80" t="s">
        <v>52</v>
      </c>
      <c r="I58" s="81"/>
      <c r="J58" s="81"/>
      <c r="K58" s="81"/>
      <c r="L58" s="81"/>
      <c r="M58" s="81"/>
      <c r="N58" s="81"/>
      <c r="O58" s="81"/>
      <c r="P58" s="81"/>
      <c r="Q58" s="223">
        <v>10</v>
      </c>
      <c r="R58" s="225"/>
      <c r="S58" s="153" t="s">
        <v>2</v>
      </c>
      <c r="T58" s="82"/>
      <c r="U58" s="12"/>
      <c r="V58" s="12"/>
      <c r="W58" s="12"/>
      <c r="X58" s="12"/>
      <c r="Y58" s="12"/>
      <c r="Z58" s="12"/>
      <c r="AA58" s="12"/>
      <c r="AB58" s="12"/>
      <c r="AC58" s="12"/>
      <c r="AD58" s="12"/>
      <c r="AE58" s="13"/>
      <c r="AF58" s="70" t="str">
        <f ca="1">IF(OR(W71&lt;W70,W71=0),"Acceptable","Too Low")</f>
        <v>Acceptable</v>
      </c>
      <c r="AG58" s="71"/>
      <c r="AH58" s="71"/>
      <c r="AI58" s="71"/>
      <c r="AJ58" s="72"/>
      <c r="AK58" s="45"/>
      <c r="BS58" s="38"/>
      <c r="BT58" s="38">
        <v>20</v>
      </c>
      <c r="BU58" s="38">
        <v>86.4</v>
      </c>
      <c r="BV58" s="38">
        <v>64.900000000000006</v>
      </c>
      <c r="BW58" s="38">
        <v>53.3</v>
      </c>
      <c r="BX58" s="38">
        <v>36.299999999999997</v>
      </c>
      <c r="BY58" s="38">
        <v>28.5</v>
      </c>
      <c r="BZ58" s="38">
        <v>23.8</v>
      </c>
      <c r="CA58" s="38">
        <v>15.2</v>
      </c>
      <c r="CB58" s="38">
        <v>9.5</v>
      </c>
      <c r="CC58" s="38">
        <v>6</v>
      </c>
      <c r="CE58" t="str">
        <f>N78&amp;"m"</f>
        <v>8m</v>
      </c>
    </row>
    <row r="59" spans="2:85">
      <c r="B59" s="25"/>
      <c r="C59" s="10"/>
      <c r="D59" s="10"/>
      <c r="E59" s="10"/>
      <c r="F59" s="11"/>
      <c r="G59" s="34"/>
      <c r="H59" s="3"/>
      <c r="I59" s="3"/>
      <c r="J59" s="3"/>
      <c r="K59" s="3"/>
      <c r="L59" s="3"/>
      <c r="M59" s="3"/>
      <c r="N59" s="3"/>
      <c r="O59" s="3"/>
      <c r="P59" s="3"/>
      <c r="Q59" s="3"/>
      <c r="R59" s="3"/>
      <c r="S59" s="3"/>
      <c r="T59" s="3"/>
      <c r="U59" s="10"/>
      <c r="V59" s="10"/>
      <c r="W59" s="10"/>
      <c r="X59" s="10"/>
      <c r="Y59" s="10"/>
      <c r="Z59" s="10"/>
      <c r="AA59" s="10"/>
      <c r="AB59" s="10"/>
      <c r="AC59" s="10"/>
      <c r="AD59" s="10"/>
      <c r="AE59" s="13"/>
      <c r="AF59" s="14"/>
      <c r="AG59" s="10"/>
      <c r="AH59" s="10"/>
      <c r="AI59" s="10"/>
      <c r="AJ59" s="26"/>
      <c r="AK59" s="45"/>
      <c r="BS59" s="38"/>
      <c r="BT59" s="38">
        <v>25</v>
      </c>
      <c r="BU59" s="38">
        <v>90.1</v>
      </c>
      <c r="BV59" s="38">
        <v>67.900000000000006</v>
      </c>
      <c r="BW59" s="38">
        <v>55.9</v>
      </c>
      <c r="BX59" s="38">
        <v>38.1</v>
      </c>
      <c r="BY59" s="38">
        <v>29.9</v>
      </c>
      <c r="BZ59" s="38">
        <v>25</v>
      </c>
      <c r="CA59" s="38">
        <v>16</v>
      </c>
      <c r="CB59" s="38">
        <v>10</v>
      </c>
      <c r="CC59" s="38">
        <v>6</v>
      </c>
      <c r="CE59" t="str">
        <f>N77&amp;"m"</f>
        <v>8m</v>
      </c>
      <c r="CF59">
        <f>CF53+(CF54-CF53)/2</f>
        <v>2.5</v>
      </c>
      <c r="CG59">
        <f>CG53</f>
        <v>5.4</v>
      </c>
    </row>
    <row r="60" spans="2:85">
      <c r="B60" s="25"/>
      <c r="C60" s="10"/>
      <c r="D60" s="10"/>
      <c r="E60" s="10"/>
      <c r="F60" s="11"/>
      <c r="G60" s="34"/>
      <c r="H60" s="77" t="s">
        <v>47</v>
      </c>
      <c r="I60" s="78"/>
      <c r="J60" s="78"/>
      <c r="K60" s="78"/>
      <c r="L60" s="78"/>
      <c r="M60" s="79"/>
      <c r="N60" s="10"/>
      <c r="O60" s="10"/>
      <c r="P60" s="10"/>
      <c r="Q60" s="10"/>
      <c r="R60" s="10"/>
      <c r="S60" s="10"/>
      <c r="T60" s="10"/>
      <c r="U60" s="10"/>
      <c r="V60" s="10"/>
      <c r="W60" s="10"/>
      <c r="X60" s="10"/>
      <c r="Y60" s="10"/>
      <c r="Z60" s="10"/>
      <c r="AA60" s="10"/>
      <c r="AB60" s="10"/>
      <c r="AC60" s="10"/>
      <c r="AD60" s="10"/>
      <c r="AE60" s="13"/>
      <c r="AF60" s="14"/>
      <c r="AG60" s="10"/>
      <c r="AH60" s="10"/>
      <c r="AI60" s="10"/>
      <c r="AJ60" s="26"/>
      <c r="AK60" s="45"/>
      <c r="BS60" s="38"/>
      <c r="BT60" s="38">
        <v>30</v>
      </c>
      <c r="BU60" s="38">
        <v>93.3</v>
      </c>
      <c r="BV60" s="38">
        <v>70.400000000000006</v>
      </c>
      <c r="BW60" s="38">
        <v>58</v>
      </c>
      <c r="BX60" s="38">
        <v>39.700000000000003</v>
      </c>
      <c r="BY60" s="38">
        <v>31.1</v>
      </c>
      <c r="BZ60" s="38">
        <v>26.1</v>
      </c>
      <c r="CA60" s="38">
        <v>16.7</v>
      </c>
      <c r="CB60" s="38">
        <v>10.4</v>
      </c>
      <c r="CC60" s="38">
        <v>6</v>
      </c>
      <c r="CF60">
        <f>CF57</f>
        <v>-0.4</v>
      </c>
      <c r="CG60">
        <f>CG56+(CG57-CG56)/2</f>
        <v>2.5</v>
      </c>
    </row>
    <row r="61" spans="2:85" ht="15.75" thickBot="1">
      <c r="B61" s="25"/>
      <c r="C61" s="10"/>
      <c r="D61" s="10"/>
      <c r="E61" s="10"/>
      <c r="F61" s="11"/>
      <c r="G61" s="34"/>
      <c r="H61" s="10"/>
      <c r="I61" s="10"/>
      <c r="J61" s="10"/>
      <c r="K61" s="10"/>
      <c r="L61" s="10"/>
      <c r="M61" s="10"/>
      <c r="N61" s="10"/>
      <c r="O61" s="10"/>
      <c r="P61" s="10"/>
      <c r="Q61" s="10"/>
      <c r="R61" s="10"/>
      <c r="S61" s="10"/>
      <c r="T61" s="10"/>
      <c r="U61" s="10"/>
      <c r="V61" s="10"/>
      <c r="W61" s="10"/>
      <c r="X61" s="10"/>
      <c r="Y61" s="10"/>
      <c r="Z61" s="10"/>
      <c r="AA61" s="10"/>
      <c r="AB61" s="10"/>
      <c r="AC61" s="10"/>
      <c r="AD61" s="10"/>
      <c r="AE61" s="13"/>
      <c r="AF61" s="14"/>
      <c r="AG61" s="10"/>
      <c r="AH61" s="10"/>
      <c r="AI61" s="10"/>
      <c r="AJ61" s="26"/>
      <c r="AK61" s="45"/>
      <c r="BS61" s="38"/>
      <c r="BT61" s="38">
        <v>50</v>
      </c>
      <c r="BU61" s="38">
        <v>102.7</v>
      </c>
      <c r="BV61" s="38">
        <v>78</v>
      </c>
      <c r="BW61" s="38">
        <v>64.5</v>
      </c>
      <c r="BX61" s="38">
        <v>44.3</v>
      </c>
      <c r="BY61" s="38">
        <v>34.9</v>
      </c>
      <c r="BZ61" s="38">
        <v>29.2</v>
      </c>
      <c r="CA61" s="38">
        <v>18.7</v>
      </c>
      <c r="CB61" s="38">
        <v>11.7</v>
      </c>
      <c r="CC61" s="38">
        <v>7</v>
      </c>
    </row>
    <row r="62" spans="2:85" ht="15.75" thickBot="1">
      <c r="B62" s="25"/>
      <c r="C62" s="10"/>
      <c r="D62" s="10"/>
      <c r="E62" s="10"/>
      <c r="F62" s="11"/>
      <c r="G62" s="34"/>
      <c r="H62" s="140" t="s">
        <v>48</v>
      </c>
      <c r="I62" s="141"/>
      <c r="J62" s="141"/>
      <c r="K62" s="141"/>
      <c r="L62" s="141"/>
      <c r="M62" s="141"/>
      <c r="N62" s="141"/>
      <c r="O62" s="141"/>
      <c r="P62" s="146" t="s">
        <v>49</v>
      </c>
      <c r="Q62" s="141"/>
      <c r="R62" s="141"/>
      <c r="S62" s="146" t="s">
        <v>50</v>
      </c>
      <c r="T62" s="141"/>
      <c r="U62" s="141"/>
      <c r="V62" s="141"/>
      <c r="W62" s="147" t="s">
        <v>51</v>
      </c>
      <c r="X62" s="148"/>
      <c r="Y62" s="148"/>
      <c r="Z62" s="148"/>
      <c r="AA62" s="148"/>
      <c r="AB62" s="148"/>
      <c r="AC62" s="148"/>
      <c r="AD62" s="149"/>
      <c r="AE62" s="13"/>
      <c r="AF62" s="14"/>
      <c r="AG62" s="10"/>
      <c r="AH62" s="10"/>
      <c r="AI62" s="10"/>
      <c r="AJ62" s="26"/>
      <c r="AK62" s="45"/>
      <c r="AL62" s="1">
        <v>0</v>
      </c>
      <c r="BO62" s="1">
        <v>0</v>
      </c>
      <c r="BP62" s="1">
        <f>AL62</f>
        <v>0</v>
      </c>
      <c r="BS62" s="38"/>
      <c r="BT62" s="38">
        <v>100</v>
      </c>
      <c r="BU62" s="38">
        <v>117</v>
      </c>
      <c r="BV62" s="38">
        <v>89.5</v>
      </c>
      <c r="BW62" s="38">
        <v>74.599999999999994</v>
      </c>
      <c r="BX62" s="38">
        <v>51.6</v>
      </c>
      <c r="BY62" s="38">
        <v>40.700000000000003</v>
      </c>
      <c r="BZ62" s="38">
        <v>34.200000000000003</v>
      </c>
      <c r="CA62" s="38">
        <v>21.9</v>
      </c>
      <c r="CB62" s="38">
        <v>13.6</v>
      </c>
      <c r="CC62" s="38">
        <v>8</v>
      </c>
      <c r="CF62">
        <f>MIN(CK76:CK80)</f>
        <v>0</v>
      </c>
      <c r="CG62">
        <v>5.4</v>
      </c>
    </row>
    <row r="63" spans="2:85">
      <c r="B63" s="25"/>
      <c r="C63" s="10"/>
      <c r="D63" s="10"/>
      <c r="E63" s="10"/>
      <c r="F63" s="11"/>
      <c r="G63" s="34"/>
      <c r="H63" s="150">
        <v>5</v>
      </c>
      <c r="I63" s="138"/>
      <c r="J63" s="138"/>
      <c r="K63" s="138"/>
      <c r="L63" s="138"/>
      <c r="M63" s="138"/>
      <c r="N63" s="138"/>
      <c r="O63" s="138"/>
      <c r="P63" s="130">
        <f t="shared" ref="P63:P71" ca="1" si="0">((HLOOKUP(H63,INDIRECT(BQ$22),BP$20,FALSE))*Y$8*Y$9*H63*(1+$Y$12%))/60</f>
        <v>26626.25</v>
      </c>
      <c r="Q63" s="131"/>
      <c r="R63" s="131"/>
      <c r="S63" s="130">
        <f>Q58*H63*60</f>
        <v>3000</v>
      </c>
      <c r="T63" s="131"/>
      <c r="U63" s="131"/>
      <c r="V63" s="131"/>
      <c r="W63" s="130">
        <f ca="1">MAX((P63-S63)/1000,0)</f>
        <v>23.626249999999999</v>
      </c>
      <c r="X63" s="138"/>
      <c r="Y63" s="138"/>
      <c r="Z63" s="138"/>
      <c r="AA63" s="138"/>
      <c r="AB63" s="138"/>
      <c r="AC63" s="138"/>
      <c r="AD63" s="139"/>
      <c r="AE63" s="13"/>
      <c r="AF63" s="14"/>
      <c r="AG63" s="10"/>
      <c r="AH63" s="10"/>
      <c r="AI63" s="10"/>
      <c r="AJ63" s="26"/>
      <c r="AK63" s="45"/>
      <c r="AL63" s="1">
        <f t="shared" ref="AL63:AL71" si="1">H63</f>
        <v>5</v>
      </c>
      <c r="BO63" s="42">
        <f t="shared" ref="BO63:BO71" ca="1" si="2">W63</f>
        <v>23.626249999999999</v>
      </c>
      <c r="BP63" s="1">
        <f t="shared" ref="BP63:BP71" si="3">AL63</f>
        <v>5</v>
      </c>
      <c r="BS63" s="38"/>
      <c r="BT63" s="38">
        <v>500</v>
      </c>
      <c r="BU63" s="38">
        <v>158.5</v>
      </c>
      <c r="BV63" s="38">
        <v>123.5</v>
      </c>
      <c r="BW63" s="38">
        <v>104.2</v>
      </c>
      <c r="BX63" s="38">
        <v>73.2</v>
      </c>
      <c r="BY63" s="38">
        <v>58.2</v>
      </c>
      <c r="BZ63" s="38">
        <v>49</v>
      </c>
      <c r="CA63" s="38">
        <v>31.6</v>
      </c>
      <c r="CB63" s="38">
        <v>19.5</v>
      </c>
      <c r="CC63" s="38">
        <v>12</v>
      </c>
      <c r="CF63">
        <f>MAX(CK76:CK80)</f>
        <v>5</v>
      </c>
      <c r="CG63">
        <v>5.4</v>
      </c>
    </row>
    <row r="64" spans="2:85">
      <c r="B64" s="25"/>
      <c r="C64" s="10"/>
      <c r="D64" s="10"/>
      <c r="E64" s="10"/>
      <c r="F64" s="11"/>
      <c r="G64" s="34"/>
      <c r="H64" s="142">
        <v>10</v>
      </c>
      <c r="I64" s="143"/>
      <c r="J64" s="143"/>
      <c r="K64" s="143"/>
      <c r="L64" s="143"/>
      <c r="M64" s="143"/>
      <c r="N64" s="143"/>
      <c r="O64" s="143"/>
      <c r="P64" s="126">
        <f t="shared" ca="1" si="0"/>
        <v>39805.5</v>
      </c>
      <c r="Q64" s="127"/>
      <c r="R64" s="127"/>
      <c r="S64" s="132">
        <f>Q$58*H64*60</f>
        <v>6000</v>
      </c>
      <c r="T64" s="133"/>
      <c r="U64" s="133"/>
      <c r="V64" s="134"/>
      <c r="W64" s="130">
        <f t="shared" ref="W64:W71" ca="1" si="4">MAX((P64-S64)/1000,0)</f>
        <v>33.805500000000002</v>
      </c>
      <c r="X64" s="138"/>
      <c r="Y64" s="138"/>
      <c r="Z64" s="138"/>
      <c r="AA64" s="138"/>
      <c r="AB64" s="138"/>
      <c r="AC64" s="138"/>
      <c r="AD64" s="139"/>
      <c r="AE64" s="13"/>
      <c r="AF64" s="14"/>
      <c r="AG64" s="10"/>
      <c r="AH64" s="10"/>
      <c r="AI64" s="10"/>
      <c r="AJ64" s="26"/>
      <c r="AK64" s="45"/>
      <c r="AL64" s="1">
        <f t="shared" si="1"/>
        <v>10</v>
      </c>
      <c r="BO64" s="42">
        <f t="shared" ca="1" si="2"/>
        <v>33.805500000000002</v>
      </c>
      <c r="BP64" s="1">
        <f t="shared" si="3"/>
        <v>10</v>
      </c>
      <c r="BS64" s="38"/>
      <c r="BT64" s="38">
        <v>1000</v>
      </c>
      <c r="BU64" s="38">
        <v>180.6</v>
      </c>
      <c r="BV64" s="38">
        <v>141.80000000000001</v>
      </c>
      <c r="BW64" s="38">
        <v>120.4</v>
      </c>
      <c r="BX64" s="38">
        <v>85.1</v>
      </c>
      <c r="BY64" s="38">
        <v>67.900000000000006</v>
      </c>
      <c r="BZ64" s="38">
        <v>57.3</v>
      </c>
      <c r="CA64" s="38">
        <v>37</v>
      </c>
      <c r="CB64" s="38">
        <v>22.8</v>
      </c>
      <c r="CC64" s="38">
        <v>13</v>
      </c>
    </row>
    <row r="65" spans="2:90">
      <c r="B65" s="25"/>
      <c r="C65" s="10"/>
      <c r="D65" s="10"/>
      <c r="E65" s="10"/>
      <c r="F65" s="11"/>
      <c r="G65" s="34"/>
      <c r="H65" s="142">
        <v>15</v>
      </c>
      <c r="I65" s="143"/>
      <c r="J65" s="143"/>
      <c r="K65" s="143"/>
      <c r="L65" s="143"/>
      <c r="M65" s="143"/>
      <c r="N65" s="143"/>
      <c r="O65" s="143"/>
      <c r="P65" s="126">
        <f t="shared" ca="1" si="0"/>
        <v>48730.5</v>
      </c>
      <c r="Q65" s="127"/>
      <c r="R65" s="127"/>
      <c r="S65" s="132">
        <f t="shared" ref="S65:S71" si="5">Q$58*H65*60</f>
        <v>9000</v>
      </c>
      <c r="T65" s="133"/>
      <c r="U65" s="133"/>
      <c r="V65" s="134"/>
      <c r="W65" s="130">
        <f t="shared" ca="1" si="4"/>
        <v>39.730499999999999</v>
      </c>
      <c r="X65" s="138"/>
      <c r="Y65" s="138"/>
      <c r="Z65" s="138"/>
      <c r="AA65" s="138"/>
      <c r="AB65" s="138"/>
      <c r="AC65" s="138"/>
      <c r="AD65" s="139"/>
      <c r="AE65" s="13"/>
      <c r="AF65" s="14"/>
      <c r="AG65" s="10"/>
      <c r="AH65" s="10"/>
      <c r="AI65" s="10"/>
      <c r="AJ65" s="26"/>
      <c r="AK65" s="45"/>
      <c r="AL65" s="1">
        <f t="shared" si="1"/>
        <v>15</v>
      </c>
      <c r="BO65" s="42">
        <f t="shared" ca="1" si="2"/>
        <v>39.730499999999999</v>
      </c>
      <c r="BP65" s="1">
        <f t="shared" si="3"/>
        <v>15</v>
      </c>
      <c r="CB65" s="37"/>
      <c r="CC65" s="37"/>
      <c r="CF65">
        <v>5.4</v>
      </c>
      <c r="CG65">
        <f>MIN(CL76:CL80)</f>
        <v>0</v>
      </c>
    </row>
    <row r="66" spans="2:90">
      <c r="B66" s="25"/>
      <c r="C66" s="10"/>
      <c r="D66" s="10"/>
      <c r="E66" s="10"/>
      <c r="F66" s="11"/>
      <c r="G66" s="12"/>
      <c r="H66" s="142">
        <v>30</v>
      </c>
      <c r="I66" s="143"/>
      <c r="J66" s="143"/>
      <c r="K66" s="143"/>
      <c r="L66" s="143"/>
      <c r="M66" s="143"/>
      <c r="N66" s="143"/>
      <c r="O66" s="143"/>
      <c r="P66" s="126">
        <f t="shared" ca="1" si="0"/>
        <v>65866.5</v>
      </c>
      <c r="Q66" s="127"/>
      <c r="R66" s="127"/>
      <c r="S66" s="132">
        <f t="shared" si="5"/>
        <v>18000</v>
      </c>
      <c r="T66" s="133"/>
      <c r="U66" s="133"/>
      <c r="V66" s="134"/>
      <c r="W66" s="130">
        <f t="shared" ca="1" si="4"/>
        <v>47.866500000000002</v>
      </c>
      <c r="X66" s="138"/>
      <c r="Y66" s="138"/>
      <c r="Z66" s="138"/>
      <c r="AA66" s="138"/>
      <c r="AB66" s="138"/>
      <c r="AC66" s="138"/>
      <c r="AD66" s="139"/>
      <c r="AE66" s="13"/>
      <c r="AF66" s="14"/>
      <c r="AG66" s="10"/>
      <c r="AH66" s="10"/>
      <c r="AI66" s="10"/>
      <c r="AJ66" s="26"/>
      <c r="AK66" s="45"/>
      <c r="AL66" s="1">
        <f t="shared" si="1"/>
        <v>30</v>
      </c>
      <c r="BO66" s="42">
        <f t="shared" ca="1" si="2"/>
        <v>47.866500000000002</v>
      </c>
      <c r="BP66" s="1">
        <f t="shared" si="3"/>
        <v>30</v>
      </c>
      <c r="CB66" s="37"/>
      <c r="CC66" s="37"/>
      <c r="CF66">
        <v>5.4</v>
      </c>
      <c r="CG66">
        <f>MAX(CL76:CL80)</f>
        <v>5</v>
      </c>
    </row>
    <row r="67" spans="2:90">
      <c r="B67" s="25"/>
      <c r="C67" s="10"/>
      <c r="D67" s="10"/>
      <c r="E67" s="10"/>
      <c r="F67" s="11"/>
      <c r="G67" s="12"/>
      <c r="H67" s="142">
        <v>45</v>
      </c>
      <c r="I67" s="143"/>
      <c r="J67" s="143"/>
      <c r="K67" s="143"/>
      <c r="L67" s="143"/>
      <c r="M67" s="143"/>
      <c r="N67" s="143"/>
      <c r="O67" s="143"/>
      <c r="P67" s="126">
        <f t="shared" ca="1" si="0"/>
        <v>77112</v>
      </c>
      <c r="Q67" s="127"/>
      <c r="R67" s="127"/>
      <c r="S67" s="132">
        <f t="shared" si="5"/>
        <v>27000</v>
      </c>
      <c r="T67" s="133"/>
      <c r="U67" s="133"/>
      <c r="V67" s="134"/>
      <c r="W67" s="130">
        <f t="shared" ca="1" si="4"/>
        <v>50.112000000000002</v>
      </c>
      <c r="X67" s="138"/>
      <c r="Y67" s="138"/>
      <c r="Z67" s="138"/>
      <c r="AA67" s="138"/>
      <c r="AB67" s="138"/>
      <c r="AC67" s="138"/>
      <c r="AD67" s="139"/>
      <c r="AE67" s="13"/>
      <c r="AF67" s="14"/>
      <c r="AG67" s="10"/>
      <c r="AH67" s="10"/>
      <c r="AI67" s="10"/>
      <c r="AJ67" s="26"/>
      <c r="AK67" s="45"/>
      <c r="AL67" s="1">
        <f t="shared" si="1"/>
        <v>45</v>
      </c>
      <c r="BO67" s="42">
        <f t="shared" ca="1" si="2"/>
        <v>50.112000000000002</v>
      </c>
      <c r="BP67" s="1">
        <f t="shared" si="3"/>
        <v>45</v>
      </c>
      <c r="BS67" s="38" t="s">
        <v>38</v>
      </c>
      <c r="BT67" s="38" t="s">
        <v>16</v>
      </c>
      <c r="BU67" s="38" t="s">
        <v>39</v>
      </c>
      <c r="BV67" s="38"/>
      <c r="BW67" s="38"/>
      <c r="BX67" s="38"/>
      <c r="BY67" s="38"/>
      <c r="BZ67" s="38"/>
      <c r="CA67" s="38"/>
      <c r="CB67" s="38"/>
      <c r="CC67" s="38"/>
    </row>
    <row r="68" spans="2:90">
      <c r="B68" s="25"/>
      <c r="C68" s="10"/>
      <c r="D68" s="10"/>
      <c r="E68" s="10"/>
      <c r="F68" s="11"/>
      <c r="G68" s="12"/>
      <c r="H68" s="142">
        <v>60</v>
      </c>
      <c r="I68" s="143"/>
      <c r="J68" s="143"/>
      <c r="K68" s="143"/>
      <c r="L68" s="143"/>
      <c r="M68" s="143"/>
      <c r="N68" s="143"/>
      <c r="O68" s="143"/>
      <c r="P68" s="126">
        <f t="shared" ca="1" si="0"/>
        <v>85680</v>
      </c>
      <c r="Q68" s="127"/>
      <c r="R68" s="127"/>
      <c r="S68" s="132">
        <f t="shared" si="5"/>
        <v>36000</v>
      </c>
      <c r="T68" s="133"/>
      <c r="U68" s="133"/>
      <c r="V68" s="134"/>
      <c r="W68" s="130">
        <f t="shared" ca="1" si="4"/>
        <v>49.68</v>
      </c>
      <c r="X68" s="138"/>
      <c r="Y68" s="138"/>
      <c r="Z68" s="138"/>
      <c r="AA68" s="138"/>
      <c r="AB68" s="138"/>
      <c r="AC68" s="138"/>
      <c r="AD68" s="139"/>
      <c r="AE68" s="13"/>
      <c r="AF68" s="14"/>
      <c r="AG68" s="10"/>
      <c r="AH68" s="10"/>
      <c r="AI68" s="10"/>
      <c r="AJ68" s="26"/>
      <c r="AK68" s="45"/>
      <c r="AL68" s="1">
        <f t="shared" si="1"/>
        <v>60</v>
      </c>
      <c r="BO68" s="42">
        <f t="shared" ca="1" si="2"/>
        <v>49.68</v>
      </c>
      <c r="BP68" s="1">
        <f t="shared" si="3"/>
        <v>60</v>
      </c>
      <c r="BS68" s="38"/>
      <c r="BT68" s="38"/>
      <c r="BU68" s="38">
        <v>5</v>
      </c>
      <c r="BV68" s="38">
        <v>10</v>
      </c>
      <c r="BW68" s="38">
        <v>15</v>
      </c>
      <c r="BX68" s="38">
        <v>30</v>
      </c>
      <c r="BY68" s="38">
        <v>45</v>
      </c>
      <c r="BZ68" s="38">
        <v>60</v>
      </c>
      <c r="CA68" s="38">
        <v>120</v>
      </c>
      <c r="CB68" s="38">
        <v>240</v>
      </c>
      <c r="CC68" s="38">
        <v>480</v>
      </c>
      <c r="CF68" s="41">
        <f>CF62+(CF63-CF62)/2</f>
        <v>2.5</v>
      </c>
      <c r="CG68" s="41">
        <f>CG62</f>
        <v>5.4</v>
      </c>
    </row>
    <row r="69" spans="2:90">
      <c r="B69" s="25"/>
      <c r="C69" s="10"/>
      <c r="D69" s="10"/>
      <c r="E69" s="10"/>
      <c r="F69" s="11"/>
      <c r="G69" s="34"/>
      <c r="H69" s="142">
        <v>120</v>
      </c>
      <c r="I69" s="143"/>
      <c r="J69" s="143"/>
      <c r="K69" s="143"/>
      <c r="L69" s="143"/>
      <c r="M69" s="143"/>
      <c r="N69" s="143"/>
      <c r="O69" s="143"/>
      <c r="P69" s="126">
        <f t="shared" ca="1" si="0"/>
        <v>108528</v>
      </c>
      <c r="Q69" s="127"/>
      <c r="R69" s="127"/>
      <c r="S69" s="132">
        <f t="shared" si="5"/>
        <v>72000</v>
      </c>
      <c r="T69" s="133"/>
      <c r="U69" s="133"/>
      <c r="V69" s="134"/>
      <c r="W69" s="130">
        <f t="shared" ca="1" si="4"/>
        <v>36.527999999999999</v>
      </c>
      <c r="X69" s="138"/>
      <c r="Y69" s="138"/>
      <c r="Z69" s="138"/>
      <c r="AA69" s="138"/>
      <c r="AB69" s="138"/>
      <c r="AC69" s="138"/>
      <c r="AD69" s="139"/>
      <c r="AF69" s="14"/>
      <c r="AG69" s="10"/>
      <c r="AH69" s="10"/>
      <c r="AI69" s="10"/>
      <c r="AJ69" s="26"/>
      <c r="AK69" s="45"/>
      <c r="AL69" s="1">
        <f t="shared" si="1"/>
        <v>120</v>
      </c>
      <c r="BO69" s="42">
        <f t="shared" ca="1" si="2"/>
        <v>36.527999999999999</v>
      </c>
      <c r="BP69" s="1">
        <f t="shared" si="3"/>
        <v>120</v>
      </c>
      <c r="BS69" s="38" t="s">
        <v>40</v>
      </c>
      <c r="BT69" s="38">
        <v>1</v>
      </c>
      <c r="BU69" s="38">
        <v>48.5</v>
      </c>
      <c r="BV69" s="38">
        <v>34.799999999999997</v>
      </c>
      <c r="BW69" s="38">
        <v>28</v>
      </c>
      <c r="BX69" s="38">
        <v>19</v>
      </c>
      <c r="BY69" s="38">
        <v>15</v>
      </c>
      <c r="BZ69" s="38">
        <v>12.7</v>
      </c>
      <c r="CA69" s="38">
        <v>8.3000000000000007</v>
      </c>
      <c r="CB69" s="38">
        <v>5.4</v>
      </c>
      <c r="CC69" s="38">
        <v>3</v>
      </c>
      <c r="CF69" s="41">
        <f>CF66</f>
        <v>5.4</v>
      </c>
      <c r="CG69" s="41">
        <f>CG65+(CG66-CG65)/2</f>
        <v>2.5</v>
      </c>
    </row>
    <row r="70" spans="2:90">
      <c r="B70" s="25"/>
      <c r="C70" s="10"/>
      <c r="D70" s="10"/>
      <c r="E70" s="10"/>
      <c r="F70" s="11"/>
      <c r="G70" s="34"/>
      <c r="H70" s="142">
        <v>240</v>
      </c>
      <c r="I70" s="143"/>
      <c r="J70" s="143"/>
      <c r="K70" s="143"/>
      <c r="L70" s="143"/>
      <c r="M70" s="143"/>
      <c r="N70" s="143"/>
      <c r="O70" s="143"/>
      <c r="P70" s="126">
        <f t="shared" ca="1" si="0"/>
        <v>135660</v>
      </c>
      <c r="Q70" s="127"/>
      <c r="R70" s="127"/>
      <c r="S70" s="132">
        <f t="shared" si="5"/>
        <v>144000</v>
      </c>
      <c r="T70" s="133"/>
      <c r="U70" s="133"/>
      <c r="V70" s="134"/>
      <c r="W70" s="130">
        <f t="shared" ca="1" si="4"/>
        <v>0</v>
      </c>
      <c r="X70" s="138"/>
      <c r="Y70" s="138"/>
      <c r="Z70" s="138"/>
      <c r="AA70" s="138"/>
      <c r="AB70" s="138"/>
      <c r="AC70" s="138"/>
      <c r="AD70" s="139"/>
      <c r="AE70" s="34"/>
      <c r="AF70" s="14"/>
      <c r="AG70" s="10"/>
      <c r="AH70" s="10"/>
      <c r="AI70" s="10"/>
      <c r="AJ70" s="26"/>
      <c r="AK70" s="45"/>
      <c r="AL70" s="1">
        <f t="shared" si="1"/>
        <v>240</v>
      </c>
      <c r="BO70" s="42">
        <f t="shared" ca="1" si="2"/>
        <v>0</v>
      </c>
      <c r="BP70" s="1">
        <f t="shared" si="3"/>
        <v>240</v>
      </c>
      <c r="BS70" s="38">
        <v>20</v>
      </c>
      <c r="BT70" s="38">
        <v>2</v>
      </c>
      <c r="BU70" s="38">
        <v>59.3</v>
      </c>
      <c r="BV70" s="38">
        <v>44.3</v>
      </c>
      <c r="BW70" s="38">
        <v>36.1</v>
      </c>
      <c r="BX70" s="38">
        <v>24.5</v>
      </c>
      <c r="BY70" s="38">
        <v>19.2</v>
      </c>
      <c r="BZ70" s="38">
        <v>16.100000000000001</v>
      </c>
      <c r="CA70" s="38">
        <v>10.4</v>
      </c>
      <c r="CB70" s="38">
        <v>6.6</v>
      </c>
      <c r="CC70" s="38">
        <v>4</v>
      </c>
    </row>
    <row r="71" spans="2:90" ht="15.75" thickBot="1">
      <c r="B71" s="25"/>
      <c r="C71" s="10"/>
      <c r="D71" s="10"/>
      <c r="E71" s="10"/>
      <c r="F71" s="11"/>
      <c r="G71" s="34"/>
      <c r="H71" s="144">
        <v>480</v>
      </c>
      <c r="I71" s="145"/>
      <c r="J71" s="145"/>
      <c r="K71" s="145"/>
      <c r="L71" s="145"/>
      <c r="M71" s="145"/>
      <c r="N71" s="145"/>
      <c r="O71" s="145"/>
      <c r="P71" s="128">
        <f t="shared" ca="1" si="0"/>
        <v>171360</v>
      </c>
      <c r="Q71" s="129"/>
      <c r="R71" s="129"/>
      <c r="S71" s="135">
        <f t="shared" si="5"/>
        <v>288000</v>
      </c>
      <c r="T71" s="136"/>
      <c r="U71" s="136"/>
      <c r="V71" s="137"/>
      <c r="W71" s="156">
        <f t="shared" ca="1" si="4"/>
        <v>0</v>
      </c>
      <c r="X71" s="157"/>
      <c r="Y71" s="157"/>
      <c r="Z71" s="157"/>
      <c r="AA71" s="157"/>
      <c r="AB71" s="157"/>
      <c r="AC71" s="157"/>
      <c r="AD71" s="158"/>
      <c r="AE71" s="34"/>
      <c r="AF71" s="14"/>
      <c r="AG71" s="10"/>
      <c r="AH71" s="10"/>
      <c r="AI71" s="10"/>
      <c r="AJ71" s="26"/>
      <c r="AK71" s="45"/>
      <c r="AL71" s="1">
        <f t="shared" si="1"/>
        <v>480</v>
      </c>
      <c r="BO71" s="42">
        <f t="shared" ca="1" si="2"/>
        <v>0</v>
      </c>
      <c r="BP71" s="1">
        <f t="shared" si="3"/>
        <v>480</v>
      </c>
      <c r="BS71" s="38" t="s">
        <v>41</v>
      </c>
      <c r="BT71" s="38">
        <v>5</v>
      </c>
      <c r="BU71" s="38">
        <v>78.3</v>
      </c>
      <c r="BV71" s="38">
        <v>58</v>
      </c>
      <c r="BW71" s="38">
        <v>47</v>
      </c>
      <c r="BX71" s="38">
        <v>31.6</v>
      </c>
      <c r="BY71" s="38">
        <v>24.6</v>
      </c>
      <c r="BZ71" s="38">
        <v>20.5</v>
      </c>
      <c r="CA71" s="38">
        <v>13</v>
      </c>
      <c r="CB71" s="38">
        <v>8.1999999999999993</v>
      </c>
      <c r="CC71" s="38">
        <v>5</v>
      </c>
    </row>
    <row r="72" spans="2:90">
      <c r="B72" s="25"/>
      <c r="C72" s="10"/>
      <c r="D72" s="10"/>
      <c r="E72" s="10"/>
      <c r="F72" s="11"/>
      <c r="G72" s="34"/>
      <c r="H72" s="35"/>
      <c r="I72" s="35"/>
      <c r="J72" s="35"/>
      <c r="K72" s="35"/>
      <c r="L72" s="35"/>
      <c r="M72" s="35"/>
      <c r="N72" s="35"/>
      <c r="O72" s="35"/>
      <c r="P72" s="35"/>
      <c r="Q72" s="35"/>
      <c r="R72" s="35"/>
      <c r="S72" s="3"/>
      <c r="T72" s="3"/>
      <c r="U72" s="3"/>
      <c r="V72" s="3"/>
      <c r="W72" s="3"/>
      <c r="X72" s="3"/>
      <c r="Y72" s="3"/>
      <c r="Z72" s="3"/>
      <c r="AA72" s="3"/>
      <c r="AB72" s="3"/>
      <c r="AC72" s="3"/>
      <c r="AD72" s="3"/>
      <c r="AE72" s="34"/>
      <c r="AF72" s="14"/>
      <c r="AG72" s="10"/>
      <c r="AH72" s="10"/>
      <c r="AI72" s="10"/>
      <c r="AJ72" s="26"/>
      <c r="AK72" s="45"/>
      <c r="BO72" s="42"/>
      <c r="BS72" s="38">
        <v>0.3</v>
      </c>
      <c r="BT72" s="38">
        <v>10</v>
      </c>
      <c r="BU72" s="38">
        <v>89.5</v>
      </c>
      <c r="BV72" s="38">
        <v>66.900000000000006</v>
      </c>
      <c r="BW72" s="38">
        <v>54.6</v>
      </c>
      <c r="BX72" s="38">
        <v>36.9</v>
      </c>
      <c r="BY72" s="38">
        <v>28.8</v>
      </c>
      <c r="BZ72" s="38">
        <v>24</v>
      </c>
      <c r="CA72" s="38">
        <v>15.2</v>
      </c>
      <c r="CB72" s="38">
        <v>9.5</v>
      </c>
      <c r="CC72" s="38">
        <v>6</v>
      </c>
    </row>
    <row r="73" spans="2:90">
      <c r="B73" s="25"/>
      <c r="C73" s="10"/>
      <c r="D73" s="10"/>
      <c r="E73" s="10"/>
      <c r="F73" s="11"/>
      <c r="G73" s="34"/>
      <c r="H73" s="77" t="s">
        <v>46</v>
      </c>
      <c r="I73" s="78"/>
      <c r="J73" s="78"/>
      <c r="K73" s="78"/>
      <c r="L73" s="78"/>
      <c r="M73" s="78"/>
      <c r="N73" s="78"/>
      <c r="O73" s="78"/>
      <c r="P73" s="78"/>
      <c r="Q73" s="79"/>
      <c r="R73" s="10"/>
      <c r="S73" s="10" t="s">
        <v>66</v>
      </c>
      <c r="T73" s="10"/>
      <c r="U73" s="10"/>
      <c r="V73" s="10"/>
      <c r="W73" s="10"/>
      <c r="X73" s="10"/>
      <c r="Y73" s="10"/>
      <c r="Z73" s="10"/>
      <c r="AA73" s="10"/>
      <c r="AB73" s="10" t="s">
        <v>67</v>
      </c>
      <c r="AC73" s="10"/>
      <c r="AD73" s="10"/>
      <c r="AE73" s="34"/>
      <c r="AF73" s="14"/>
      <c r="AG73" s="10"/>
      <c r="AH73" s="10"/>
      <c r="AI73" s="10"/>
      <c r="AJ73" s="26"/>
      <c r="AK73" s="45"/>
      <c r="BO73" s="42"/>
      <c r="BS73" s="38"/>
      <c r="BT73" s="38">
        <v>15</v>
      </c>
      <c r="BU73" s="38">
        <v>96.8</v>
      </c>
      <c r="BV73" s="38">
        <v>72.7</v>
      </c>
      <c r="BW73" s="38">
        <v>59.5</v>
      </c>
      <c r="BX73" s="38">
        <v>40.4</v>
      </c>
      <c r="BY73" s="38">
        <v>31.5</v>
      </c>
      <c r="BZ73" s="38">
        <v>26.3</v>
      </c>
      <c r="CA73" s="38">
        <v>16.7</v>
      </c>
      <c r="CB73" s="38">
        <v>10.4</v>
      </c>
      <c r="CC73" s="38">
        <v>6</v>
      </c>
    </row>
    <row r="74" spans="2:90" ht="15.75" thickBot="1">
      <c r="B74" s="25"/>
      <c r="C74" s="10"/>
      <c r="D74" s="10"/>
      <c r="E74" s="10"/>
      <c r="F74" s="11"/>
      <c r="G74" s="34"/>
      <c r="H74" s="36"/>
      <c r="I74" s="36"/>
      <c r="J74" s="36"/>
      <c r="K74" s="36"/>
      <c r="L74" s="36"/>
      <c r="M74" s="36"/>
      <c r="N74" s="36"/>
      <c r="O74" s="36"/>
      <c r="P74" s="36"/>
      <c r="Q74" s="36"/>
      <c r="R74" s="36"/>
      <c r="S74" s="10"/>
      <c r="T74" s="10"/>
      <c r="U74" s="10"/>
      <c r="V74" s="10"/>
      <c r="W74" s="10"/>
      <c r="X74" s="10"/>
      <c r="Y74" s="10"/>
      <c r="Z74" s="10"/>
      <c r="AA74" s="10"/>
      <c r="AB74" s="10"/>
      <c r="AC74" s="10"/>
      <c r="AD74" s="10"/>
      <c r="AE74" s="10"/>
      <c r="AF74" s="14"/>
      <c r="AG74" s="10"/>
      <c r="AH74" s="10"/>
      <c r="AI74" s="10"/>
      <c r="AJ74" s="26"/>
      <c r="AK74" s="45"/>
      <c r="BS74" s="38"/>
      <c r="BT74" s="38">
        <v>20</v>
      </c>
      <c r="BU74" s="38">
        <v>102.3</v>
      </c>
      <c r="BV74" s="38">
        <v>77.2</v>
      </c>
      <c r="BW74" s="38">
        <v>63.3</v>
      </c>
      <c r="BX74" s="38">
        <v>43</v>
      </c>
      <c r="BY74" s="38">
        <v>33.700000000000003</v>
      </c>
      <c r="BZ74" s="38">
        <v>28.1</v>
      </c>
      <c r="CA74" s="38">
        <v>17.8</v>
      </c>
      <c r="CB74" s="38">
        <v>11</v>
      </c>
      <c r="CC74" s="38">
        <v>7</v>
      </c>
      <c r="CF74">
        <v>2</v>
      </c>
    </row>
    <row r="75" spans="2:90" ht="15.75" thickBot="1">
      <c r="B75" s="25"/>
      <c r="C75" s="10"/>
      <c r="D75" s="10"/>
      <c r="E75" s="10"/>
      <c r="F75" s="11"/>
      <c r="G75" s="34"/>
      <c r="H75" s="159" t="s">
        <v>42</v>
      </c>
      <c r="I75" s="160"/>
      <c r="J75" s="160"/>
      <c r="K75" s="160"/>
      <c r="L75" s="160"/>
      <c r="M75" s="160"/>
      <c r="N75" s="226" t="s">
        <v>43</v>
      </c>
      <c r="O75" s="227"/>
      <c r="P75" s="227"/>
      <c r="Q75" s="227"/>
      <c r="R75" s="228"/>
      <c r="S75" s="10"/>
      <c r="T75" s="10"/>
      <c r="U75" s="10"/>
      <c r="V75" s="10"/>
      <c r="W75" s="10"/>
      <c r="X75" s="10"/>
      <c r="Y75" s="10"/>
      <c r="Z75" s="10"/>
      <c r="AA75" s="10"/>
      <c r="AB75" s="10"/>
      <c r="AC75" s="10"/>
      <c r="AD75" s="10"/>
      <c r="AE75" s="10"/>
      <c r="AF75" s="14"/>
      <c r="AG75" s="10"/>
      <c r="AH75" s="10"/>
      <c r="AI75" s="10"/>
      <c r="AJ75" s="26"/>
      <c r="AK75" s="45"/>
      <c r="BS75" s="38"/>
      <c r="BT75" s="38">
        <v>25</v>
      </c>
      <c r="BU75" s="38">
        <v>106.8</v>
      </c>
      <c r="BV75" s="38">
        <v>80.8</v>
      </c>
      <c r="BW75" s="38">
        <v>66.400000000000006</v>
      </c>
      <c r="BX75" s="38">
        <v>45.2</v>
      </c>
      <c r="BY75" s="38">
        <v>35.4</v>
      </c>
      <c r="BZ75" s="38">
        <v>29.6</v>
      </c>
      <c r="CA75" s="38">
        <v>18.7</v>
      </c>
      <c r="CB75" s="38">
        <v>11.6</v>
      </c>
      <c r="CC75" s="38">
        <v>7</v>
      </c>
      <c r="CF75" s="1" t="s">
        <v>60</v>
      </c>
      <c r="CG75" s="1"/>
      <c r="CI75" t="s">
        <v>68</v>
      </c>
      <c r="CK75" t="s">
        <v>69</v>
      </c>
    </row>
    <row r="76" spans="2:90" ht="15.75" thickBot="1">
      <c r="B76" s="25"/>
      <c r="C76" s="10"/>
      <c r="D76" s="10"/>
      <c r="E76" s="10"/>
      <c r="F76" s="11"/>
      <c r="G76" s="34"/>
      <c r="H76" s="75" t="s">
        <v>19</v>
      </c>
      <c r="I76" s="76"/>
      <c r="J76" s="76"/>
      <c r="K76" s="76"/>
      <c r="L76" s="76"/>
      <c r="M76" s="76"/>
      <c r="N76" s="223">
        <v>1</v>
      </c>
      <c r="O76" s="224"/>
      <c r="P76" s="225"/>
      <c r="Q76" s="106"/>
      <c r="R76" s="107"/>
      <c r="S76" s="10"/>
      <c r="T76" s="10"/>
      <c r="U76" s="10"/>
      <c r="V76" s="10"/>
      <c r="W76" s="10"/>
      <c r="X76" s="10"/>
      <c r="Y76" s="10"/>
      <c r="Z76" s="10"/>
      <c r="AA76" s="10"/>
      <c r="AB76" s="10"/>
      <c r="AC76" s="10"/>
      <c r="AD76" s="10"/>
      <c r="AE76" s="10"/>
      <c r="AF76" s="14"/>
      <c r="AG76" s="10"/>
      <c r="AH76" s="10"/>
      <c r="AI76" s="10"/>
      <c r="AJ76" s="26"/>
      <c r="AK76" s="45"/>
      <c r="BS76" s="38"/>
      <c r="BT76" s="38">
        <v>30</v>
      </c>
      <c r="BU76" s="38">
        <v>110.6</v>
      </c>
      <c r="BV76" s="38">
        <v>83.9</v>
      </c>
      <c r="BW76" s="38">
        <v>69</v>
      </c>
      <c r="BX76" s="38">
        <v>47.1</v>
      </c>
      <c r="BY76" s="38">
        <v>36.9</v>
      </c>
      <c r="BZ76" s="38">
        <v>30.8</v>
      </c>
      <c r="CA76" s="38">
        <v>19.5</v>
      </c>
      <c r="CB76" s="38">
        <v>12.1</v>
      </c>
      <c r="CC76" s="38">
        <v>7</v>
      </c>
      <c r="CF76" s="1">
        <v>0</v>
      </c>
      <c r="CG76" s="1">
        <v>0</v>
      </c>
      <c r="CI76">
        <f>IF(MAX($CF$76:$CG$80)&gt;5,CF76*(5/MAX($CF$76:$CG$80)),CF76)</f>
        <v>0</v>
      </c>
      <c r="CJ76" s="41">
        <f>IF(MAX($CF$76:$CG$80)&gt;5,CG76*(5/MAX($CF$76:$CG$80)),CG76)</f>
        <v>0</v>
      </c>
      <c r="CK76">
        <f>IF(MAX($CI$76:$CI$80)=5,CI76,CI76+0.5*(5-MAX($CI$76:$CI$80)))</f>
        <v>0</v>
      </c>
      <c r="CL76" s="41">
        <f>IF(MAX($CJ$76:$CJ$80)=5,CJ76,CJ76+0.5*(5-MAX($CJ$76:$CJ$80)))</f>
        <v>0</v>
      </c>
    </row>
    <row r="77" spans="2:90" ht="15.75" thickBot="1">
      <c r="B77" s="25"/>
      <c r="C77" s="10"/>
      <c r="D77" s="10"/>
      <c r="E77" s="10"/>
      <c r="F77" s="11"/>
      <c r="G77" s="34"/>
      <c r="H77" s="75" t="s">
        <v>20</v>
      </c>
      <c r="I77" s="76"/>
      <c r="J77" s="76"/>
      <c r="K77" s="76"/>
      <c r="L77" s="76"/>
      <c r="M77" s="76"/>
      <c r="N77" s="223">
        <v>8</v>
      </c>
      <c r="O77" s="224"/>
      <c r="P77" s="225"/>
      <c r="Q77" s="108" t="s">
        <v>1</v>
      </c>
      <c r="R77" s="109"/>
      <c r="S77" s="10"/>
      <c r="T77" s="10"/>
      <c r="U77" s="10"/>
      <c r="V77" s="10"/>
      <c r="W77" s="10"/>
      <c r="X77" s="10"/>
      <c r="Y77" s="10"/>
      <c r="Z77" s="10"/>
      <c r="AA77" s="10"/>
      <c r="AB77" s="10"/>
      <c r="AC77" s="10"/>
      <c r="AD77" s="10"/>
      <c r="AE77" s="10"/>
      <c r="AF77" s="14"/>
      <c r="AG77" s="10"/>
      <c r="AH77" s="10"/>
      <c r="AI77" s="10"/>
      <c r="AJ77" s="26"/>
      <c r="AK77" s="45"/>
      <c r="BS77" s="38"/>
      <c r="BT77" s="38">
        <v>50</v>
      </c>
      <c r="BU77" s="38">
        <v>122</v>
      </c>
      <c r="BV77" s="38">
        <v>93.2</v>
      </c>
      <c r="BW77" s="38">
        <v>76.900000000000006</v>
      </c>
      <c r="BX77" s="38">
        <v>52.7</v>
      </c>
      <c r="BY77" s="38">
        <v>41.4</v>
      </c>
      <c r="BZ77" s="38">
        <v>34.6</v>
      </c>
      <c r="CA77" s="38">
        <v>21.9</v>
      </c>
      <c r="CB77" s="38">
        <v>13.5</v>
      </c>
      <c r="CC77" s="38">
        <v>8</v>
      </c>
      <c r="CF77" s="1">
        <f>N78</f>
        <v>8</v>
      </c>
      <c r="CG77" s="1">
        <v>0</v>
      </c>
      <c r="CI77" s="41">
        <f t="shared" ref="CI77:CJ80" si="6">IF(MAX($CF$76:$CG$80)&gt;5,CF77*(5/MAX($CF$76:$CG$80)),CF77)</f>
        <v>5</v>
      </c>
      <c r="CJ77" s="41">
        <f t="shared" si="6"/>
        <v>0</v>
      </c>
      <c r="CK77" s="41">
        <f t="shared" ref="CK77:CK80" si="7">IF(MAX($CI$76:$CI$80)=5,CI77,CI77+0.5*(5-MAX($CI$76:$CI$80)))</f>
        <v>5</v>
      </c>
      <c r="CL77" s="41">
        <f t="shared" ref="CL77:CL80" si="8">IF(MAX($CJ$76:$CJ$80)=5,CJ77,CJ77+0.5*(5-MAX($CJ$76:$CJ$80)))</f>
        <v>0</v>
      </c>
    </row>
    <row r="78" spans="2:90" ht="15.75" thickBot="1">
      <c r="B78" s="25"/>
      <c r="C78" s="10"/>
      <c r="D78" s="10"/>
      <c r="E78" s="10"/>
      <c r="F78" s="11"/>
      <c r="G78" s="34"/>
      <c r="H78" s="75" t="str">
        <f>IF(N75="Rectangular","Width","Diameter")</f>
        <v>Width</v>
      </c>
      <c r="I78" s="76"/>
      <c r="J78" s="76"/>
      <c r="K78" s="76"/>
      <c r="L78" s="76"/>
      <c r="M78" s="76"/>
      <c r="N78" s="223">
        <v>8</v>
      </c>
      <c r="O78" s="224"/>
      <c r="P78" s="225"/>
      <c r="Q78" s="108" t="s">
        <v>1</v>
      </c>
      <c r="R78" s="109"/>
      <c r="S78" s="10"/>
      <c r="T78" s="10"/>
      <c r="U78" s="10"/>
      <c r="V78" s="10"/>
      <c r="W78" s="10"/>
      <c r="X78" s="10"/>
      <c r="Y78" s="10"/>
      <c r="Z78" s="10"/>
      <c r="AA78" s="10"/>
      <c r="AB78" s="10"/>
      <c r="AC78" s="10"/>
      <c r="AD78" s="10"/>
      <c r="AE78" s="10"/>
      <c r="AF78" s="14"/>
      <c r="AG78" s="10"/>
      <c r="AH78" s="10"/>
      <c r="AI78" s="10"/>
      <c r="AJ78" s="26"/>
      <c r="AK78" s="45"/>
      <c r="BS78" s="38"/>
      <c r="BT78" s="38">
        <v>100</v>
      </c>
      <c r="BU78" s="38">
        <v>139.4</v>
      </c>
      <c r="BV78" s="38">
        <v>107.6</v>
      </c>
      <c r="BW78" s="38">
        <v>89.2</v>
      </c>
      <c r="BX78" s="38">
        <v>61.5</v>
      </c>
      <c r="BY78" s="38">
        <v>48.4</v>
      </c>
      <c r="BZ78" s="38">
        <v>40.5</v>
      </c>
      <c r="CA78" s="38">
        <v>25.6</v>
      </c>
      <c r="CB78" s="38">
        <v>15.6</v>
      </c>
      <c r="CC78" s="38">
        <v>9</v>
      </c>
      <c r="CF78" s="1">
        <f>N78</f>
        <v>8</v>
      </c>
      <c r="CG78" s="1">
        <f>N77</f>
        <v>8</v>
      </c>
      <c r="CI78" s="41">
        <f t="shared" si="6"/>
        <v>5</v>
      </c>
      <c r="CJ78" s="41">
        <f t="shared" si="6"/>
        <v>5</v>
      </c>
      <c r="CK78" s="41">
        <f t="shared" si="7"/>
        <v>5</v>
      </c>
      <c r="CL78" s="41">
        <f t="shared" si="8"/>
        <v>5</v>
      </c>
    </row>
    <row r="79" spans="2:90" ht="15.75" thickBot="1">
      <c r="B79" s="25"/>
      <c r="C79" s="10"/>
      <c r="D79" s="10"/>
      <c r="E79" s="10"/>
      <c r="F79" s="11"/>
      <c r="G79" s="12"/>
      <c r="H79" s="75" t="str">
        <f>IF(N75="Rectangular","Effective Depth","")</f>
        <v>Effective Depth</v>
      </c>
      <c r="I79" s="76"/>
      <c r="J79" s="76"/>
      <c r="K79" s="76"/>
      <c r="L79" s="76"/>
      <c r="M79" s="76"/>
      <c r="N79" s="223">
        <v>2</v>
      </c>
      <c r="O79" s="224"/>
      <c r="P79" s="225"/>
      <c r="Q79" s="108" t="str">
        <f>IF(N75="Rectangular","m","")</f>
        <v>m</v>
      </c>
      <c r="R79" s="109"/>
      <c r="S79" s="10"/>
      <c r="T79" s="10"/>
      <c r="U79" s="10"/>
      <c r="V79" s="10"/>
      <c r="W79" s="10"/>
      <c r="X79" s="10"/>
      <c r="Y79" s="10"/>
      <c r="Z79" s="10"/>
      <c r="AA79" s="10"/>
      <c r="AB79" s="10"/>
      <c r="AC79" s="10"/>
      <c r="AD79" s="10"/>
      <c r="AE79" s="10"/>
      <c r="AF79" s="14"/>
      <c r="AG79" s="10"/>
      <c r="AH79" s="10"/>
      <c r="AI79" s="10"/>
      <c r="AJ79" s="26"/>
      <c r="AK79" s="45"/>
      <c r="BS79" s="38"/>
      <c r="BT79" s="38">
        <v>500</v>
      </c>
      <c r="BU79" s="38">
        <v>190</v>
      </c>
      <c r="BV79" s="38">
        <v>150</v>
      </c>
      <c r="BW79" s="38">
        <v>125.9</v>
      </c>
      <c r="BX79" s="38">
        <v>88</v>
      </c>
      <c r="BY79" s="38">
        <v>69.7</v>
      </c>
      <c r="BZ79" s="38">
        <v>58.4</v>
      </c>
      <c r="CA79" s="38">
        <v>36.9</v>
      </c>
      <c r="CB79" s="38">
        <v>22.1</v>
      </c>
      <c r="CC79" s="38">
        <v>13</v>
      </c>
      <c r="CF79" s="1">
        <v>0</v>
      </c>
      <c r="CG79" s="1">
        <f>CG78</f>
        <v>8</v>
      </c>
      <c r="CI79" s="41">
        <f t="shared" si="6"/>
        <v>0</v>
      </c>
      <c r="CJ79" s="41">
        <f t="shared" si="6"/>
        <v>5</v>
      </c>
      <c r="CK79" s="41">
        <f t="shared" si="7"/>
        <v>0</v>
      </c>
      <c r="CL79" s="41">
        <f t="shared" si="8"/>
        <v>5</v>
      </c>
    </row>
    <row r="80" spans="2:90" ht="15.75" thickBot="1">
      <c r="B80" s="25"/>
      <c r="C80" s="10"/>
      <c r="D80" s="10"/>
      <c r="E80" s="10"/>
      <c r="F80" s="11"/>
      <c r="G80" s="12"/>
      <c r="H80" s="73" t="s">
        <v>21</v>
      </c>
      <c r="I80" s="74"/>
      <c r="J80" s="74"/>
      <c r="K80" s="74"/>
      <c r="L80" s="74"/>
      <c r="M80" s="74"/>
      <c r="N80" s="223">
        <v>90</v>
      </c>
      <c r="O80" s="224"/>
      <c r="P80" s="225"/>
      <c r="Q80" s="110" t="s">
        <v>0</v>
      </c>
      <c r="R80" s="111"/>
      <c r="S80" s="10"/>
      <c r="T80" s="10"/>
      <c r="U80" s="10"/>
      <c r="V80" s="10"/>
      <c r="W80" s="10"/>
      <c r="X80" s="10"/>
      <c r="Y80" s="10"/>
      <c r="Z80" s="10"/>
      <c r="AA80" s="10"/>
      <c r="AB80" s="10"/>
      <c r="AC80" s="10"/>
      <c r="AD80" s="10"/>
      <c r="AE80" s="13"/>
      <c r="AF80" s="14"/>
      <c r="AG80" s="10"/>
      <c r="AH80" s="10"/>
      <c r="AI80" s="10"/>
      <c r="AJ80" s="26"/>
      <c r="AK80" s="45"/>
      <c r="BS80" s="38"/>
      <c r="BT80" s="38">
        <v>1000</v>
      </c>
      <c r="BU80" s="38">
        <v>217.1</v>
      </c>
      <c r="BV80" s="38">
        <v>173.1</v>
      </c>
      <c r="BW80" s="38">
        <v>145.9</v>
      </c>
      <c r="BX80" s="38">
        <v>102.7</v>
      </c>
      <c r="BY80" s="38">
        <v>81.5</v>
      </c>
      <c r="BZ80" s="38">
        <v>68.400000000000006</v>
      </c>
      <c r="CA80" s="38">
        <v>43.1</v>
      </c>
      <c r="CB80" s="38">
        <v>25.7</v>
      </c>
      <c r="CC80" s="38">
        <v>15</v>
      </c>
      <c r="CF80" s="1">
        <f>CF76</f>
        <v>0</v>
      </c>
      <c r="CG80" s="1">
        <f>CG76</f>
        <v>0</v>
      </c>
      <c r="CI80" s="41">
        <f t="shared" si="6"/>
        <v>0</v>
      </c>
      <c r="CJ80" s="41">
        <f t="shared" si="6"/>
        <v>0</v>
      </c>
      <c r="CK80" s="41">
        <f t="shared" si="7"/>
        <v>0</v>
      </c>
      <c r="CL80" s="41">
        <f t="shared" si="8"/>
        <v>0</v>
      </c>
    </row>
    <row r="81" spans="2:95">
      <c r="B81" s="25"/>
      <c r="C81" s="10"/>
      <c r="D81" s="10"/>
      <c r="E81" s="10"/>
      <c r="F81" s="11"/>
      <c r="G81" s="10"/>
      <c r="H81" s="10"/>
      <c r="I81" s="10"/>
      <c r="J81" s="10"/>
      <c r="K81" s="10"/>
      <c r="L81" s="10"/>
      <c r="M81" s="10"/>
      <c r="N81" s="10"/>
      <c r="O81" s="10"/>
      <c r="P81" s="10"/>
      <c r="Q81" s="10"/>
      <c r="R81" s="10"/>
      <c r="S81" s="10"/>
      <c r="T81" s="10"/>
      <c r="U81" s="10"/>
      <c r="V81" s="10"/>
      <c r="W81" s="10"/>
      <c r="X81" s="10"/>
      <c r="Y81" s="10"/>
      <c r="Z81" s="10"/>
      <c r="AA81" s="10"/>
      <c r="AB81" s="10"/>
      <c r="AC81" s="10"/>
      <c r="AD81" s="10"/>
      <c r="AE81" s="13"/>
      <c r="AF81" s="14"/>
      <c r="AG81" s="10"/>
      <c r="AH81" s="10"/>
      <c r="AI81" s="10"/>
      <c r="AJ81" s="26"/>
      <c r="AK81" s="45"/>
      <c r="CB81" s="37"/>
      <c r="CC81" s="37"/>
    </row>
    <row r="82" spans="2:95">
      <c r="B82" s="25"/>
      <c r="C82" s="10"/>
      <c r="D82" s="10"/>
      <c r="E82" s="10"/>
      <c r="F82" s="11"/>
      <c r="G82" s="12"/>
      <c r="H82" s="151" t="s">
        <v>54</v>
      </c>
      <c r="I82" s="78"/>
      <c r="J82" s="78"/>
      <c r="K82" s="78"/>
      <c r="L82" s="78"/>
      <c r="M82" s="78"/>
      <c r="N82" s="78"/>
      <c r="O82" s="79"/>
      <c r="P82" s="154">
        <f ca="1">MAX(W63:AD71)</f>
        <v>50.112000000000002</v>
      </c>
      <c r="Q82" s="78"/>
      <c r="R82" s="79"/>
      <c r="S82" s="151" t="s">
        <v>56</v>
      </c>
      <c r="T82" s="155"/>
      <c r="U82" s="10"/>
      <c r="V82" s="10"/>
      <c r="W82" s="10"/>
      <c r="X82" s="10"/>
      <c r="Y82" s="10"/>
      <c r="Z82" s="10"/>
      <c r="AA82" s="10"/>
      <c r="AB82" s="10"/>
      <c r="AC82" s="10"/>
      <c r="AD82" s="10"/>
      <c r="AE82" s="13"/>
      <c r="AF82" s="14"/>
      <c r="AG82" s="10"/>
      <c r="AH82" s="10"/>
      <c r="AI82" s="10"/>
      <c r="AJ82" s="26"/>
      <c r="AK82" s="45"/>
      <c r="CB82" s="37"/>
      <c r="CC82" s="37"/>
    </row>
    <row r="83" spans="2:95">
      <c r="B83" s="25"/>
      <c r="C83" s="10"/>
      <c r="D83" s="10"/>
      <c r="E83" s="10"/>
      <c r="F83" s="11"/>
      <c r="G83" s="12"/>
      <c r="H83" s="151" t="s">
        <v>55</v>
      </c>
      <c r="I83" s="78"/>
      <c r="J83" s="78"/>
      <c r="K83" s="78"/>
      <c r="L83" s="78"/>
      <c r="M83" s="78"/>
      <c r="N83" s="78"/>
      <c r="O83" s="79"/>
      <c r="P83" s="151">
        <f>IF(N75="Rectangular",N76*N77*N78*N79*N80%,N76*N77*(PI()*((N78/2)^2))*N80%)</f>
        <v>115.2</v>
      </c>
      <c r="Q83" s="78"/>
      <c r="R83" s="79"/>
      <c r="S83" s="151" t="s">
        <v>56</v>
      </c>
      <c r="T83" s="155"/>
      <c r="U83" s="10"/>
      <c r="V83" s="10"/>
      <c r="W83" s="10"/>
      <c r="X83" s="10"/>
      <c r="Y83" s="10"/>
      <c r="Z83" s="10"/>
      <c r="AA83" s="10"/>
      <c r="AB83" s="10"/>
      <c r="AC83" s="10"/>
      <c r="AD83" s="10"/>
      <c r="AE83" s="13"/>
      <c r="AF83" s="70" t="str">
        <f ca="1">IF(P82&lt;P83,"Acceptable","Too Low")</f>
        <v>Acceptable</v>
      </c>
      <c r="AG83" s="71"/>
      <c r="AH83" s="71"/>
      <c r="AI83" s="71"/>
      <c r="AJ83" s="72"/>
      <c r="AK83" s="45"/>
      <c r="BS83" s="38" t="s">
        <v>38</v>
      </c>
      <c r="BT83" s="38" t="s">
        <v>16</v>
      </c>
      <c r="BU83" s="38" t="s">
        <v>39</v>
      </c>
      <c r="BV83" s="38"/>
      <c r="BW83" s="38"/>
      <c r="BX83" s="38"/>
      <c r="BY83" s="38"/>
      <c r="BZ83" s="38"/>
      <c r="CA83" s="38"/>
      <c r="CB83" s="38"/>
      <c r="CC83" s="38"/>
    </row>
    <row r="84" spans="2:95">
      <c r="B84" s="25"/>
      <c r="C84" s="10"/>
      <c r="D84" s="10"/>
      <c r="E84" s="10"/>
      <c r="F84" s="11"/>
      <c r="G84" s="12"/>
      <c r="H84" s="10"/>
      <c r="I84" s="10"/>
      <c r="J84" s="10"/>
      <c r="K84" s="10"/>
      <c r="L84" s="10"/>
      <c r="M84" s="10"/>
      <c r="N84" s="10"/>
      <c r="O84" s="10"/>
      <c r="P84" s="10"/>
      <c r="Q84" s="10"/>
      <c r="R84" s="10"/>
      <c r="S84" s="10"/>
      <c r="T84" s="10"/>
      <c r="U84" s="10"/>
      <c r="V84" s="10"/>
      <c r="W84" s="10"/>
      <c r="X84" s="10"/>
      <c r="Y84" s="10"/>
      <c r="Z84" s="10"/>
      <c r="AA84" s="10"/>
      <c r="AB84" s="10"/>
      <c r="AC84" s="10"/>
      <c r="AD84" s="10"/>
      <c r="AE84" s="13"/>
      <c r="AF84" s="14"/>
      <c r="AG84" s="10"/>
      <c r="AH84" s="10"/>
      <c r="AI84" s="10"/>
      <c r="AJ84" s="26"/>
      <c r="AK84" s="45"/>
      <c r="BS84" s="38"/>
      <c r="BT84" s="38"/>
      <c r="BU84" s="38">
        <v>5</v>
      </c>
      <c r="BV84" s="38">
        <v>10</v>
      </c>
      <c r="BW84" s="38">
        <v>15</v>
      </c>
      <c r="BX84" s="38">
        <v>30</v>
      </c>
      <c r="BY84" s="38">
        <v>45</v>
      </c>
      <c r="BZ84" s="38">
        <v>60</v>
      </c>
      <c r="CA84" s="38">
        <v>120</v>
      </c>
      <c r="CB84" s="38">
        <v>240</v>
      </c>
      <c r="CC84" s="38">
        <v>480</v>
      </c>
    </row>
    <row r="85" spans="2:95">
      <c r="B85" s="25"/>
      <c r="C85" s="10"/>
      <c r="D85" s="10"/>
      <c r="E85" s="10"/>
      <c r="F85" s="11"/>
      <c r="G85" s="12"/>
      <c r="H85" s="151" t="s">
        <v>53</v>
      </c>
      <c r="I85" s="78"/>
      <c r="J85" s="78"/>
      <c r="K85" s="78"/>
      <c r="L85" s="78"/>
      <c r="M85" s="78"/>
      <c r="N85" s="78"/>
      <c r="O85" s="78"/>
      <c r="P85" s="79"/>
      <c r="Q85" s="152">
        <f ca="1">P82/2/(S68/1000)</f>
        <v>0.69600000000000006</v>
      </c>
      <c r="R85" s="78"/>
      <c r="S85" s="151" t="s">
        <v>61</v>
      </c>
      <c r="T85" s="78"/>
      <c r="U85" s="79"/>
      <c r="W85" s="10"/>
      <c r="X85" s="10"/>
      <c r="Y85" s="10"/>
      <c r="Z85" s="10"/>
      <c r="AA85" s="10"/>
      <c r="AB85" s="10"/>
      <c r="AC85" s="10"/>
      <c r="AD85" s="10"/>
      <c r="AE85" s="13"/>
      <c r="AF85" s="70" t="str">
        <f ca="1">IF(Q85&lt;24,"Acceptable","Too Slow")</f>
        <v>Acceptable</v>
      </c>
      <c r="AG85" s="71"/>
      <c r="AH85" s="71"/>
      <c r="AI85" s="71"/>
      <c r="AJ85" s="72"/>
      <c r="AK85" s="45"/>
      <c r="BS85" s="38" t="s">
        <v>40</v>
      </c>
      <c r="BT85" s="38">
        <v>1</v>
      </c>
      <c r="BU85" s="38">
        <v>40.200000000000003</v>
      </c>
      <c r="BV85" s="38">
        <v>27.8</v>
      </c>
      <c r="BW85" s="38">
        <v>21.7</v>
      </c>
      <c r="BX85" s="38">
        <v>13.8</v>
      </c>
      <c r="BY85" s="38">
        <v>10.5</v>
      </c>
      <c r="BZ85" s="38">
        <v>8.6</v>
      </c>
      <c r="CA85" s="38">
        <v>5.3</v>
      </c>
      <c r="CB85" s="38">
        <v>3.2</v>
      </c>
      <c r="CC85" s="38">
        <v>2</v>
      </c>
    </row>
    <row r="86" spans="2:95">
      <c r="B86" s="25"/>
      <c r="C86" s="10"/>
      <c r="D86" s="10"/>
      <c r="E86" s="10"/>
      <c r="F86" s="11"/>
      <c r="G86" s="12"/>
      <c r="H86" s="10"/>
      <c r="I86" s="10"/>
      <c r="J86" s="10"/>
      <c r="K86" s="10"/>
      <c r="L86" s="10"/>
      <c r="M86" s="10"/>
      <c r="N86" s="10"/>
      <c r="O86" s="10"/>
      <c r="P86" s="10"/>
      <c r="Q86" s="10"/>
      <c r="R86" s="10"/>
      <c r="S86" s="10"/>
      <c r="T86" s="10"/>
      <c r="U86" s="10"/>
      <c r="V86" s="10"/>
      <c r="W86" s="10"/>
      <c r="X86" s="10"/>
      <c r="Y86" s="10"/>
      <c r="Z86" s="10"/>
      <c r="AA86" s="10"/>
      <c r="AB86" s="10"/>
      <c r="AC86" s="10"/>
      <c r="AD86" s="10"/>
      <c r="AE86" s="13"/>
      <c r="AF86" s="14"/>
      <c r="AG86" s="10"/>
      <c r="AH86" s="10"/>
      <c r="AI86" s="10"/>
      <c r="AJ86" s="26"/>
      <c r="AK86" s="45"/>
      <c r="BS86" s="38">
        <v>14</v>
      </c>
      <c r="BT86" s="38">
        <v>2</v>
      </c>
      <c r="BU86" s="38">
        <v>47.9</v>
      </c>
      <c r="BV86" s="38">
        <v>34.5</v>
      </c>
      <c r="BW86" s="38">
        <v>27.5</v>
      </c>
      <c r="BX86" s="38">
        <v>17.8</v>
      </c>
      <c r="BY86" s="38">
        <v>13.5</v>
      </c>
      <c r="BZ86" s="38">
        <v>11.1</v>
      </c>
      <c r="CA86" s="38">
        <v>6.8</v>
      </c>
      <c r="CB86" s="38">
        <v>4.0999999999999996</v>
      </c>
      <c r="CC86" s="38">
        <v>2</v>
      </c>
    </row>
    <row r="87" spans="2:95">
      <c r="B87" s="25"/>
      <c r="C87" s="10"/>
      <c r="D87" s="10"/>
      <c r="E87" s="10"/>
      <c r="F87" s="11"/>
      <c r="G87" s="12"/>
      <c r="H87" s="10"/>
      <c r="I87" s="10"/>
      <c r="J87" s="10"/>
      <c r="K87" s="10"/>
      <c r="L87" s="10"/>
      <c r="M87" s="10"/>
      <c r="N87" s="10"/>
      <c r="O87" s="10"/>
      <c r="P87" s="10"/>
      <c r="Q87" s="10"/>
      <c r="R87" s="10"/>
      <c r="S87" s="10"/>
      <c r="T87" s="10"/>
      <c r="U87" s="10"/>
      <c r="V87" s="10"/>
      <c r="W87" s="10"/>
      <c r="X87" s="10"/>
      <c r="Y87" s="10"/>
      <c r="Z87" s="10"/>
      <c r="AA87" s="10"/>
      <c r="AB87" s="10"/>
      <c r="AC87" s="10"/>
      <c r="AD87" s="10"/>
      <c r="AE87" s="13"/>
      <c r="AF87" s="14"/>
      <c r="AG87" s="10"/>
      <c r="AH87" s="10"/>
      <c r="AI87" s="10"/>
      <c r="AJ87" s="26"/>
      <c r="AK87" s="45"/>
      <c r="BO87" s="1">
        <v>0</v>
      </c>
      <c r="BP87" s="42">
        <f ca="1">P82</f>
        <v>50.112000000000002</v>
      </c>
      <c r="BS87" s="38" t="s">
        <v>41</v>
      </c>
      <c r="BT87" s="38">
        <v>5</v>
      </c>
      <c r="BU87" s="38">
        <v>63.5</v>
      </c>
      <c r="BV87" s="38">
        <v>45.5</v>
      </c>
      <c r="BW87" s="38">
        <v>36.1</v>
      </c>
      <c r="BX87" s="38">
        <v>23.2</v>
      </c>
      <c r="BY87" s="38">
        <v>17.600000000000001</v>
      </c>
      <c r="BZ87" s="38">
        <v>14.3</v>
      </c>
      <c r="CA87" s="38">
        <v>8.6999999999999993</v>
      </c>
      <c r="CB87" s="38">
        <v>5.2</v>
      </c>
      <c r="CC87" s="38">
        <v>3</v>
      </c>
      <c r="CF87">
        <v>1</v>
      </c>
      <c r="CJ87" s="1" t="s">
        <v>59</v>
      </c>
      <c r="CK87" s="42"/>
    </row>
    <row r="88" spans="2:95">
      <c r="B88" s="25"/>
      <c r="C88" s="10"/>
      <c r="D88" s="10"/>
      <c r="E88" s="10"/>
      <c r="F88" s="11"/>
      <c r="G88" s="12"/>
      <c r="H88" s="10"/>
      <c r="I88" s="10"/>
      <c r="J88" s="10"/>
      <c r="K88" s="10"/>
      <c r="L88" s="10"/>
      <c r="M88" s="10"/>
      <c r="N88" s="10"/>
      <c r="O88" s="10"/>
      <c r="P88" s="10"/>
      <c r="Q88" s="10"/>
      <c r="R88" s="10"/>
      <c r="S88" s="10"/>
      <c r="T88" s="10"/>
      <c r="U88" s="10"/>
      <c r="V88" s="10"/>
      <c r="W88" s="10"/>
      <c r="X88" s="10"/>
      <c r="Y88" s="10"/>
      <c r="Z88" s="10"/>
      <c r="AA88" s="10"/>
      <c r="AB88" s="10"/>
      <c r="AC88" s="10"/>
      <c r="AD88" s="10"/>
      <c r="AE88" s="13"/>
      <c r="AF88" s="14"/>
      <c r="AG88" s="10"/>
      <c r="AH88" s="10"/>
      <c r="AI88" s="10"/>
      <c r="AJ88" s="26"/>
      <c r="AK88" s="45"/>
      <c r="BO88" s="1">
        <f ca="1">VLOOKUP(BP87,BO62:BP71,2,FALSE)</f>
        <v>45</v>
      </c>
      <c r="BP88" s="42">
        <f ca="1">BP87</f>
        <v>50.112000000000002</v>
      </c>
      <c r="BS88" s="38">
        <v>0.4</v>
      </c>
      <c r="BT88" s="38">
        <v>10</v>
      </c>
      <c r="BU88" s="38">
        <v>72.400000000000006</v>
      </c>
      <c r="BV88" s="38">
        <v>52.1</v>
      </c>
      <c r="BW88" s="38">
        <v>41.5</v>
      </c>
      <c r="BX88" s="38">
        <v>26.9</v>
      </c>
      <c r="BY88" s="38">
        <v>20.399999999999999</v>
      </c>
      <c r="BZ88" s="38">
        <v>16.7</v>
      </c>
      <c r="CA88" s="38">
        <v>10.1</v>
      </c>
      <c r="CB88" s="38">
        <v>6.1</v>
      </c>
      <c r="CC88" s="38">
        <v>4</v>
      </c>
      <c r="CF88" t="s">
        <v>62</v>
      </c>
      <c r="CI88" s="41"/>
      <c r="CJ88" s="1" t="s">
        <v>57</v>
      </c>
      <c r="CK88" s="1" t="s">
        <v>58</v>
      </c>
      <c r="CL88" t="s">
        <v>63</v>
      </c>
      <c r="CM88" t="s">
        <v>64</v>
      </c>
      <c r="CN88" t="s">
        <v>69</v>
      </c>
      <c r="CP88" t="s">
        <v>70</v>
      </c>
    </row>
    <row r="89" spans="2:95">
      <c r="B89" s="25"/>
      <c r="C89" s="10"/>
      <c r="D89" s="10"/>
      <c r="E89" s="10"/>
      <c r="F89" s="11"/>
      <c r="G89" s="12"/>
      <c r="H89" s="10"/>
      <c r="I89" s="10"/>
      <c r="J89" s="10"/>
      <c r="K89" s="10"/>
      <c r="L89" s="10"/>
      <c r="M89" s="10"/>
      <c r="N89" s="10"/>
      <c r="O89" s="10"/>
      <c r="P89" s="10"/>
      <c r="Q89" s="10"/>
      <c r="R89" s="10"/>
      <c r="S89" s="10"/>
      <c r="T89" s="10"/>
      <c r="U89" s="10"/>
      <c r="V89" s="10"/>
      <c r="W89" s="10"/>
      <c r="X89" s="10"/>
      <c r="Y89" s="10"/>
      <c r="Z89" s="10"/>
      <c r="AA89" s="10"/>
      <c r="AB89" s="10"/>
      <c r="AC89" s="10"/>
      <c r="AD89" s="10"/>
      <c r="AE89" s="13"/>
      <c r="AF89" s="14"/>
      <c r="AG89" s="10"/>
      <c r="AH89" s="10"/>
      <c r="AI89" s="10"/>
      <c r="AJ89" s="26"/>
      <c r="AK89" s="45"/>
      <c r="BS89" s="38"/>
      <c r="BT89" s="38">
        <v>15</v>
      </c>
      <c r="BU89" s="38">
        <v>78.099999999999994</v>
      </c>
      <c r="BV89" s="38">
        <v>56.4</v>
      </c>
      <c r="BW89" s="38">
        <v>45.1</v>
      </c>
      <c r="BX89" s="38">
        <v>29.3</v>
      </c>
      <c r="BY89" s="38">
        <v>22.3</v>
      </c>
      <c r="BZ89" s="38">
        <v>18.3</v>
      </c>
      <c r="CA89" s="38">
        <v>11.1</v>
      </c>
      <c r="CB89" s="38">
        <v>6.7</v>
      </c>
      <c r="CC89" s="38">
        <v>4</v>
      </c>
      <c r="CF89">
        <v>1</v>
      </c>
      <c r="CG89" s="41">
        <f t="shared" ref="CG89:CG152" si="9">CF89%*2*PI()</f>
        <v>6.2831853071795868E-2</v>
      </c>
      <c r="CH89" s="41">
        <f>($N$78/2)*SIN(CG89)+N$78/2</f>
        <v>4.2511620781172539</v>
      </c>
      <c r="CI89" s="41">
        <f>($N$78/2)*COS(CG89)+N$78/2</f>
        <v>7.9921069137130862</v>
      </c>
      <c r="CJ89" s="1">
        <v>0</v>
      </c>
      <c r="CK89" s="1">
        <v>0</v>
      </c>
      <c r="CL89">
        <f>IF(N$75="Rectangular",CJ89,CH89)</f>
        <v>0</v>
      </c>
      <c r="CM89" s="41">
        <f>IF(N$75="Rectangular",CK89,CI89)</f>
        <v>0</v>
      </c>
      <c r="CN89" s="41">
        <f>IF(MAX($CL$89:$CM$189)&gt;5,CL89*(5/MAX($CL$89:$CM$189)),CL89)</f>
        <v>0</v>
      </c>
      <c r="CO89" s="41">
        <f>IF(MAX($CL$89:$CM$189)&gt;5,CM89*(5/MAX($CL$89:$CM$189)),CM89)</f>
        <v>0</v>
      </c>
      <c r="CP89" s="41">
        <f>IF(MAX($CN$89:$CN$189)=5,CN89,CN89+0.5*(5-MAX($CN$89:$CN$189)))</f>
        <v>0</v>
      </c>
      <c r="CQ89" s="41">
        <f>IF(MAX($CO$89:$CO$189)=5,CO89,CO89+0.5*(5-MAX($CO$89:$CO$189)))</f>
        <v>1.875</v>
      </c>
    </row>
    <row r="90" spans="2:95">
      <c r="B90" s="25"/>
      <c r="C90" s="10"/>
      <c r="D90" s="10"/>
      <c r="E90" s="10"/>
      <c r="F90" s="11"/>
      <c r="G90" s="12"/>
      <c r="H90" s="10"/>
      <c r="I90" s="10"/>
      <c r="J90" s="10"/>
      <c r="K90" s="10"/>
      <c r="L90" s="10"/>
      <c r="M90" s="10"/>
      <c r="N90" s="10"/>
      <c r="O90" s="10"/>
      <c r="P90" s="10"/>
      <c r="Q90" s="10"/>
      <c r="R90" s="10"/>
      <c r="S90" s="10"/>
      <c r="T90" s="10"/>
      <c r="U90" s="10"/>
      <c r="V90" s="10"/>
      <c r="W90" s="10"/>
      <c r="X90" s="10"/>
      <c r="Y90" s="10"/>
      <c r="Z90" s="10"/>
      <c r="AA90" s="10"/>
      <c r="AB90" s="10"/>
      <c r="AC90" s="10"/>
      <c r="AD90" s="10"/>
      <c r="AE90" s="13"/>
      <c r="AF90" s="14"/>
      <c r="AG90" s="10"/>
      <c r="AH90" s="10"/>
      <c r="AI90" s="10"/>
      <c r="AJ90" s="26"/>
      <c r="AK90" s="45"/>
      <c r="BS90" s="38"/>
      <c r="BT90" s="38">
        <v>20</v>
      </c>
      <c r="BU90" s="38">
        <v>82.4</v>
      </c>
      <c r="BV90" s="38">
        <v>59.7</v>
      </c>
      <c r="BW90" s="38">
        <v>47.8</v>
      </c>
      <c r="BX90" s="38">
        <v>31.2</v>
      </c>
      <c r="BY90" s="38">
        <v>23.7</v>
      </c>
      <c r="BZ90" s="38">
        <v>19.399999999999999</v>
      </c>
      <c r="CA90" s="38">
        <v>11.8</v>
      </c>
      <c r="CB90" s="38">
        <v>7.1</v>
      </c>
      <c r="CC90" s="38">
        <v>5</v>
      </c>
      <c r="CF90">
        <v>2</v>
      </c>
      <c r="CG90" s="41">
        <f t="shared" si="9"/>
        <v>0.12566370614359174</v>
      </c>
      <c r="CH90" s="41">
        <f t="shared" ref="CH90:CH153" si="10">($N$78/2)*SIN(CG90)+N$78/2</f>
        <v>4.501332934257217</v>
      </c>
      <c r="CI90" s="41">
        <f t="shared" ref="CI90:CI153" si="11">($N$78/2)*COS(CG90)+N$78/2</f>
        <v>7.9684588052579119</v>
      </c>
      <c r="CJ90" s="1">
        <f>N78</f>
        <v>8</v>
      </c>
      <c r="CK90" s="1">
        <v>0</v>
      </c>
      <c r="CL90" s="41">
        <f t="shared" ref="CL90:CL153" si="12">IF(N$75="Rectangular",CJ90,CH90)</f>
        <v>8</v>
      </c>
      <c r="CM90" s="41">
        <f t="shared" ref="CM90:CM153" si="13">IF(N$75="Rectangular",CK90,CI90)</f>
        <v>0</v>
      </c>
      <c r="CN90" s="41">
        <f t="shared" ref="CN90:CO153" si="14">IF(MAX($CL$89:$CM$189)&gt;5,CL90*(5/MAX($CL$89:$CM$189)),CL90)</f>
        <v>5</v>
      </c>
      <c r="CO90" s="41">
        <f t="shared" si="14"/>
        <v>0</v>
      </c>
      <c r="CP90" s="41">
        <f t="shared" ref="CP90:CP153" si="15">IF(MAX($CN$89:$CN$189)=5,CN90,CN90+0.5*(5-MAX($CN$89:$CN$189)))</f>
        <v>5</v>
      </c>
      <c r="CQ90" s="41">
        <f t="shared" ref="CQ90:CQ153" si="16">IF(MAX($CO$89:$CO$189)=5,CO90,CO90+0.5*(5-MAX($CO$89:$CO$189)))</f>
        <v>1.875</v>
      </c>
    </row>
    <row r="91" spans="2:95">
      <c r="B91" s="25"/>
      <c r="C91" s="10"/>
      <c r="D91" s="10"/>
      <c r="E91" s="10"/>
      <c r="F91" s="11"/>
      <c r="G91" s="12"/>
      <c r="H91" s="10"/>
      <c r="I91" s="10"/>
      <c r="J91" s="10"/>
      <c r="K91" s="10"/>
      <c r="L91" s="10"/>
      <c r="M91" s="10"/>
      <c r="N91" s="10"/>
      <c r="O91" s="10"/>
      <c r="P91" s="10"/>
      <c r="Q91" s="10"/>
      <c r="R91" s="10"/>
      <c r="S91" s="10"/>
      <c r="T91" s="10"/>
      <c r="U91" s="10"/>
      <c r="V91" s="10"/>
      <c r="W91" s="10"/>
      <c r="X91" s="10"/>
      <c r="Y91" s="10"/>
      <c r="Z91" s="10"/>
      <c r="AA91" s="10"/>
      <c r="AB91" s="10"/>
      <c r="AC91" s="10"/>
      <c r="AD91" s="10"/>
      <c r="AE91" s="13"/>
      <c r="AF91" s="14"/>
      <c r="AG91" s="10"/>
      <c r="AH91" s="10"/>
      <c r="AI91" s="10"/>
      <c r="AJ91" s="26"/>
      <c r="AK91" s="45"/>
      <c r="BS91" s="38"/>
      <c r="BT91" s="38">
        <v>25</v>
      </c>
      <c r="BU91" s="38">
        <v>85.9</v>
      </c>
      <c r="BV91" s="38">
        <v>62.4</v>
      </c>
      <c r="BW91" s="38">
        <v>50</v>
      </c>
      <c r="BX91" s="38">
        <v>32.700000000000003</v>
      </c>
      <c r="BY91" s="38">
        <v>24.9</v>
      </c>
      <c r="BZ91" s="38">
        <v>20.399999999999999</v>
      </c>
      <c r="CA91" s="38">
        <v>12.5</v>
      </c>
      <c r="CB91" s="38">
        <v>7.5</v>
      </c>
      <c r="CC91" s="38">
        <v>5</v>
      </c>
      <c r="CF91" s="41">
        <v>3</v>
      </c>
      <c r="CG91" s="41">
        <f t="shared" si="9"/>
        <v>0.18849555921538758</v>
      </c>
      <c r="CH91" s="41">
        <f t="shared" si="10"/>
        <v>4.7495252583428984</v>
      </c>
      <c r="CI91" s="41">
        <f t="shared" si="11"/>
        <v>7.9291490029147553</v>
      </c>
      <c r="CJ91" s="1">
        <f>CJ90</f>
        <v>8</v>
      </c>
      <c r="CK91" s="1">
        <f>N79</f>
        <v>2</v>
      </c>
      <c r="CL91" s="41">
        <f t="shared" si="12"/>
        <v>8</v>
      </c>
      <c r="CM91" s="41">
        <f t="shared" si="13"/>
        <v>2</v>
      </c>
      <c r="CN91" s="41">
        <f t="shared" si="14"/>
        <v>5</v>
      </c>
      <c r="CO91" s="41">
        <f t="shared" si="14"/>
        <v>1.25</v>
      </c>
      <c r="CP91" s="41">
        <f t="shared" si="15"/>
        <v>5</v>
      </c>
      <c r="CQ91" s="41">
        <f t="shared" si="16"/>
        <v>3.125</v>
      </c>
    </row>
    <row r="92" spans="2:95">
      <c r="B92" s="25"/>
      <c r="C92" s="10"/>
      <c r="D92" s="10"/>
      <c r="E92" s="10"/>
      <c r="F92" s="11"/>
      <c r="G92" s="12"/>
      <c r="H92" s="10"/>
      <c r="I92" s="10"/>
      <c r="J92" s="10"/>
      <c r="K92" s="10"/>
      <c r="L92" s="10"/>
      <c r="M92" s="10"/>
      <c r="N92" s="10"/>
      <c r="O92" s="10"/>
      <c r="P92" s="10"/>
      <c r="Q92" s="10"/>
      <c r="R92" s="10"/>
      <c r="S92" s="10"/>
      <c r="T92" s="10"/>
      <c r="U92" s="10"/>
      <c r="V92" s="10"/>
      <c r="W92" s="10"/>
      <c r="X92" s="10"/>
      <c r="Y92" s="10"/>
      <c r="Z92" s="10"/>
      <c r="AA92" s="10"/>
      <c r="AB92" s="10"/>
      <c r="AC92" s="10"/>
      <c r="AD92" s="10"/>
      <c r="AE92" s="13"/>
      <c r="AF92" s="14"/>
      <c r="AG92" s="10"/>
      <c r="AH92" s="10"/>
      <c r="AI92" s="10"/>
      <c r="AJ92" s="26"/>
      <c r="AK92" s="45"/>
      <c r="BS92" s="38"/>
      <c r="BT92" s="38">
        <v>30</v>
      </c>
      <c r="BU92" s="38">
        <v>88.9</v>
      </c>
      <c r="BV92" s="38">
        <v>64.7</v>
      </c>
      <c r="BW92" s="38">
        <v>51.9</v>
      </c>
      <c r="BX92" s="38">
        <v>34</v>
      </c>
      <c r="BY92" s="38">
        <v>25.9</v>
      </c>
      <c r="BZ92" s="38">
        <v>21.3</v>
      </c>
      <c r="CA92" s="38">
        <v>13</v>
      </c>
      <c r="CB92" s="38">
        <v>7.8</v>
      </c>
      <c r="CC92" s="38">
        <v>5</v>
      </c>
      <c r="CF92" s="41">
        <v>4</v>
      </c>
      <c r="CG92" s="41">
        <f t="shared" si="9"/>
        <v>0.25132741228718347</v>
      </c>
      <c r="CH92" s="41">
        <f t="shared" si="10"/>
        <v>4.9947595486594194</v>
      </c>
      <c r="CI92" s="41">
        <f t="shared" si="11"/>
        <v>7.8743326445145243</v>
      </c>
      <c r="CJ92" s="1">
        <f>CJ89</f>
        <v>0</v>
      </c>
      <c r="CK92" s="1">
        <f>N79</f>
        <v>2</v>
      </c>
      <c r="CL92" s="41">
        <f t="shared" si="12"/>
        <v>0</v>
      </c>
      <c r="CM92" s="41">
        <f t="shared" si="13"/>
        <v>2</v>
      </c>
      <c r="CN92" s="41">
        <f t="shared" si="14"/>
        <v>0</v>
      </c>
      <c r="CO92" s="41">
        <f t="shared" si="14"/>
        <v>1.25</v>
      </c>
      <c r="CP92" s="41">
        <f t="shared" si="15"/>
        <v>0</v>
      </c>
      <c r="CQ92" s="41">
        <f t="shared" si="16"/>
        <v>3.125</v>
      </c>
    </row>
    <row r="93" spans="2:95">
      <c r="B93" s="25"/>
      <c r="C93" s="10"/>
      <c r="D93" s="10"/>
      <c r="E93" s="10"/>
      <c r="F93" s="11"/>
      <c r="G93" s="12"/>
      <c r="H93" s="10"/>
      <c r="I93" s="10"/>
      <c r="J93" s="10"/>
      <c r="K93" s="10"/>
      <c r="L93" s="10"/>
      <c r="M93" s="10"/>
      <c r="N93" s="10"/>
      <c r="O93" s="10"/>
      <c r="P93" s="10"/>
      <c r="Q93" s="10"/>
      <c r="R93" s="10"/>
      <c r="S93" s="10"/>
      <c r="T93" s="10"/>
      <c r="U93" s="10"/>
      <c r="V93" s="10"/>
      <c r="W93" s="10"/>
      <c r="X93" s="10"/>
      <c r="Y93" s="10"/>
      <c r="Z93" s="10"/>
      <c r="AA93" s="10"/>
      <c r="AB93" s="10"/>
      <c r="AC93" s="10"/>
      <c r="AD93" s="10"/>
      <c r="AE93" s="13"/>
      <c r="AF93" s="14"/>
      <c r="AG93" s="10"/>
      <c r="AH93" s="10"/>
      <c r="AI93" s="10"/>
      <c r="AJ93" s="26"/>
      <c r="AK93" s="45"/>
      <c r="BS93" s="38"/>
      <c r="BT93" s="38">
        <v>50</v>
      </c>
      <c r="BU93" s="38">
        <v>97.9</v>
      </c>
      <c r="BV93" s="38">
        <v>71.5</v>
      </c>
      <c r="BW93" s="38">
        <v>57.6</v>
      </c>
      <c r="BX93" s="38">
        <v>37.9</v>
      </c>
      <c r="BY93" s="38">
        <v>29</v>
      </c>
      <c r="BZ93" s="38">
        <v>23.8</v>
      </c>
      <c r="CA93" s="38">
        <v>14.6</v>
      </c>
      <c r="CB93" s="38">
        <v>8.8000000000000007</v>
      </c>
      <c r="CC93" s="38">
        <v>5</v>
      </c>
      <c r="CF93" s="41">
        <v>5</v>
      </c>
      <c r="CG93" s="41">
        <f t="shared" si="9"/>
        <v>0.31415926535897931</v>
      </c>
      <c r="CH93" s="41">
        <f t="shared" si="10"/>
        <v>5.2360679774997898</v>
      </c>
      <c r="CI93" s="41">
        <f t="shared" si="11"/>
        <v>7.8042260651806146</v>
      </c>
      <c r="CJ93" s="1">
        <f>CJ89</f>
        <v>0</v>
      </c>
      <c r="CK93" s="1">
        <f>CK89</f>
        <v>0</v>
      </c>
      <c r="CL93" s="41">
        <f t="shared" si="12"/>
        <v>0</v>
      </c>
      <c r="CM93" s="41">
        <f t="shared" si="13"/>
        <v>0</v>
      </c>
      <c r="CN93" s="41">
        <f t="shared" si="14"/>
        <v>0</v>
      </c>
      <c r="CO93" s="41">
        <f t="shared" si="14"/>
        <v>0</v>
      </c>
      <c r="CP93" s="41">
        <f t="shared" si="15"/>
        <v>0</v>
      </c>
      <c r="CQ93" s="41">
        <f t="shared" si="16"/>
        <v>1.875</v>
      </c>
    </row>
    <row r="94" spans="2:95">
      <c r="B94" s="25"/>
      <c r="C94" s="10"/>
      <c r="D94" s="10"/>
      <c r="E94" s="10"/>
      <c r="F94" s="11"/>
      <c r="G94" s="12"/>
      <c r="H94" s="10"/>
      <c r="I94" s="10"/>
      <c r="J94" s="10"/>
      <c r="K94" s="10"/>
      <c r="L94" s="10"/>
      <c r="M94" s="10"/>
      <c r="N94" s="10"/>
      <c r="O94" s="10"/>
      <c r="P94" s="10"/>
      <c r="Q94" s="10"/>
      <c r="R94" s="10"/>
      <c r="S94" s="10"/>
      <c r="T94" s="10"/>
      <c r="U94" s="10"/>
      <c r="V94" s="10"/>
      <c r="W94" s="10"/>
      <c r="X94" s="10"/>
      <c r="Y94" s="10"/>
      <c r="Z94" s="10"/>
      <c r="AA94" s="10"/>
      <c r="AB94" s="10"/>
      <c r="AC94" s="10"/>
      <c r="AD94" s="10"/>
      <c r="AE94" s="13"/>
      <c r="AF94" s="14"/>
      <c r="AG94" s="10"/>
      <c r="AH94" s="10"/>
      <c r="AI94" s="10"/>
      <c r="AJ94" s="26"/>
      <c r="AK94" s="45"/>
      <c r="BS94" s="38"/>
      <c r="BT94" s="38">
        <v>100</v>
      </c>
      <c r="BU94" s="38">
        <v>111.4</v>
      </c>
      <c r="BV94" s="38">
        <v>82</v>
      </c>
      <c r="BW94" s="38">
        <v>66.3</v>
      </c>
      <c r="BX94" s="38">
        <v>43.9</v>
      </c>
      <c r="BY94" s="38">
        <v>33.700000000000003</v>
      </c>
      <c r="BZ94" s="38">
        <v>27.7</v>
      </c>
      <c r="CA94" s="38">
        <v>17</v>
      </c>
      <c r="CB94" s="38">
        <v>10.199999999999999</v>
      </c>
      <c r="CC94" s="38">
        <v>6</v>
      </c>
      <c r="CF94" s="41">
        <v>6</v>
      </c>
      <c r="CG94" s="41">
        <f t="shared" si="9"/>
        <v>0.37699111843077515</v>
      </c>
      <c r="CH94" s="41">
        <f t="shared" si="10"/>
        <v>5.4724982107387117</v>
      </c>
      <c r="CI94" s="41">
        <f t="shared" si="11"/>
        <v>7.7191059435530054</v>
      </c>
      <c r="CL94" s="41">
        <f t="shared" si="12"/>
        <v>0</v>
      </c>
      <c r="CM94" s="41">
        <f t="shared" si="13"/>
        <v>0</v>
      </c>
      <c r="CN94" s="41">
        <f t="shared" si="14"/>
        <v>0</v>
      </c>
      <c r="CO94" s="41">
        <f t="shared" si="14"/>
        <v>0</v>
      </c>
      <c r="CP94" s="41">
        <f t="shared" si="15"/>
        <v>0</v>
      </c>
      <c r="CQ94" s="41">
        <f t="shared" si="16"/>
        <v>1.875</v>
      </c>
    </row>
    <row r="95" spans="2:95">
      <c r="B95" s="25"/>
      <c r="C95" s="10"/>
      <c r="D95" s="10"/>
      <c r="E95" s="10"/>
      <c r="F95" s="11"/>
      <c r="G95" s="12"/>
      <c r="H95" s="10"/>
      <c r="I95" s="10"/>
      <c r="J95" s="10"/>
      <c r="K95" s="10"/>
      <c r="L95" s="10"/>
      <c r="M95" s="10"/>
      <c r="N95" s="10"/>
      <c r="O95" s="10"/>
      <c r="P95" s="10"/>
      <c r="Q95" s="10"/>
      <c r="R95" s="10"/>
      <c r="S95" s="10"/>
      <c r="T95" s="10"/>
      <c r="U95" s="10"/>
      <c r="V95" s="10"/>
      <c r="W95" s="10"/>
      <c r="X95" s="10"/>
      <c r="Y95" s="10"/>
      <c r="Z95" s="10"/>
      <c r="AA95" s="10"/>
      <c r="AB95" s="10"/>
      <c r="AC95" s="10"/>
      <c r="AD95" s="10"/>
      <c r="AE95" s="13"/>
      <c r="AF95" s="14"/>
      <c r="AG95" s="10"/>
      <c r="AH95" s="10"/>
      <c r="AI95" s="10"/>
      <c r="AJ95" s="26"/>
      <c r="AK95" s="45"/>
      <c r="BS95" s="38"/>
      <c r="BT95" s="38">
        <v>500</v>
      </c>
      <c r="BU95" s="38">
        <v>150.69999999999999</v>
      </c>
      <c r="BV95" s="38">
        <v>112.6</v>
      </c>
      <c r="BW95" s="38">
        <v>92</v>
      </c>
      <c r="BX95" s="38">
        <v>61.9</v>
      </c>
      <c r="BY95" s="38">
        <v>47.8</v>
      </c>
      <c r="BZ95" s="38">
        <v>39.4</v>
      </c>
      <c r="CA95" s="38">
        <v>24.4</v>
      </c>
      <c r="CB95" s="38">
        <v>14.8</v>
      </c>
      <c r="CC95" s="38">
        <v>7</v>
      </c>
      <c r="CF95" s="41">
        <v>7</v>
      </c>
      <c r="CG95" s="41">
        <f t="shared" si="9"/>
        <v>0.4398229715025711</v>
      </c>
      <c r="CH95" s="41">
        <f t="shared" si="10"/>
        <v>5.7031171662602906</v>
      </c>
      <c r="CI95" s="41">
        <f t="shared" si="11"/>
        <v>7.6193082098640783</v>
      </c>
      <c r="CK95" s="41"/>
      <c r="CL95" s="41">
        <f t="shared" si="12"/>
        <v>0</v>
      </c>
      <c r="CM95" s="41">
        <f t="shared" si="13"/>
        <v>0</v>
      </c>
      <c r="CN95" s="41">
        <f t="shared" si="14"/>
        <v>0</v>
      </c>
      <c r="CO95" s="41">
        <f t="shared" si="14"/>
        <v>0</v>
      </c>
      <c r="CP95" s="41">
        <f t="shared" si="15"/>
        <v>0</v>
      </c>
      <c r="CQ95" s="41">
        <f t="shared" si="16"/>
        <v>1.875</v>
      </c>
    </row>
    <row r="96" spans="2:95">
      <c r="B96" s="25"/>
      <c r="C96" s="10"/>
      <c r="D96" s="10"/>
      <c r="E96" s="10"/>
      <c r="F96" s="11"/>
      <c r="G96" s="12"/>
      <c r="H96" s="10"/>
      <c r="I96" s="10"/>
      <c r="J96" s="10"/>
      <c r="K96" s="10"/>
      <c r="L96" s="10"/>
      <c r="M96" s="10"/>
      <c r="N96" s="10"/>
      <c r="O96" s="10"/>
      <c r="P96" s="10"/>
      <c r="Q96" s="10"/>
      <c r="R96" s="10"/>
      <c r="S96" s="10"/>
      <c r="T96" s="10"/>
      <c r="U96" s="10"/>
      <c r="V96" s="10"/>
      <c r="W96" s="10"/>
      <c r="X96" s="10"/>
      <c r="Y96" s="10"/>
      <c r="Z96" s="10"/>
      <c r="AA96" s="10"/>
      <c r="AB96" s="10"/>
      <c r="AC96" s="10"/>
      <c r="AD96" s="10"/>
      <c r="AE96" s="13"/>
      <c r="AF96" s="14"/>
      <c r="AG96" s="10"/>
      <c r="AH96" s="10"/>
      <c r="AI96" s="10"/>
      <c r="AJ96" s="26"/>
      <c r="AK96" s="45"/>
      <c r="BS96" s="38"/>
      <c r="BT96" s="38">
        <v>1000</v>
      </c>
      <c r="BU96" s="38">
        <v>171.6</v>
      </c>
      <c r="BV96" s="38">
        <v>129</v>
      </c>
      <c r="BW96" s="38">
        <v>106</v>
      </c>
      <c r="BX96" s="38">
        <v>71.8</v>
      </c>
      <c r="BY96" s="38">
        <v>55.5</v>
      </c>
      <c r="BZ96" s="38">
        <v>45.9</v>
      </c>
      <c r="CA96" s="38">
        <v>28.5</v>
      </c>
      <c r="CB96" s="38">
        <v>17.3</v>
      </c>
      <c r="CC96" s="38">
        <v>10</v>
      </c>
      <c r="CF96" s="41">
        <v>8</v>
      </c>
      <c r="CG96" s="41">
        <f t="shared" si="9"/>
        <v>0.50265482457436694</v>
      </c>
      <c r="CH96" s="41">
        <f t="shared" si="10"/>
        <v>5.9270146964068608</v>
      </c>
      <c r="CI96" s="41">
        <f t="shared" si="11"/>
        <v>7.5052267201754539</v>
      </c>
      <c r="CK96" s="41"/>
      <c r="CL96" s="41">
        <f t="shared" si="12"/>
        <v>0</v>
      </c>
      <c r="CM96" s="41">
        <f t="shared" si="13"/>
        <v>0</v>
      </c>
      <c r="CN96" s="41">
        <f t="shared" si="14"/>
        <v>0</v>
      </c>
      <c r="CO96" s="41">
        <f t="shared" si="14"/>
        <v>0</v>
      </c>
      <c r="CP96" s="41">
        <f t="shared" si="15"/>
        <v>0</v>
      </c>
      <c r="CQ96" s="41">
        <f t="shared" si="16"/>
        <v>1.875</v>
      </c>
    </row>
    <row r="97" spans="2:95">
      <c r="B97" s="25"/>
      <c r="C97" s="10"/>
      <c r="D97" s="10"/>
      <c r="E97" s="10"/>
      <c r="F97" s="11"/>
      <c r="G97" s="12"/>
      <c r="H97" s="10"/>
      <c r="I97" s="10"/>
      <c r="J97" s="10"/>
      <c r="K97" s="10"/>
      <c r="L97" s="10"/>
      <c r="M97" s="10"/>
      <c r="N97" s="10"/>
      <c r="O97" s="10"/>
      <c r="P97" s="10"/>
      <c r="Q97" s="10"/>
      <c r="R97" s="10"/>
      <c r="S97" s="10"/>
      <c r="T97" s="10"/>
      <c r="U97" s="10"/>
      <c r="V97" s="10"/>
      <c r="W97" s="10"/>
      <c r="X97" s="10"/>
      <c r="Y97" s="10"/>
      <c r="Z97" s="10"/>
      <c r="AA97" s="10"/>
      <c r="AB97" s="10"/>
      <c r="AC97" s="10"/>
      <c r="AD97" s="10"/>
      <c r="AE97" s="13"/>
      <c r="AF97" s="14"/>
      <c r="AG97" s="10"/>
      <c r="AH97" s="10"/>
      <c r="AI97" s="10"/>
      <c r="AJ97" s="26"/>
      <c r="AK97" s="45"/>
      <c r="CB97" s="37"/>
      <c r="CC97" s="37"/>
      <c r="CF97" s="41">
        <v>9</v>
      </c>
      <c r="CG97" s="41">
        <f t="shared" si="9"/>
        <v>0.56548667764616278</v>
      </c>
      <c r="CH97" s="41">
        <f t="shared" si="10"/>
        <v>6.1433071799159862</v>
      </c>
      <c r="CI97" s="41">
        <f t="shared" si="11"/>
        <v>7.3773117020080603</v>
      </c>
      <c r="CK97" s="41"/>
      <c r="CL97" s="41">
        <f t="shared" si="12"/>
        <v>0</v>
      </c>
      <c r="CM97" s="41">
        <f t="shared" si="13"/>
        <v>0</v>
      </c>
      <c r="CN97" s="41">
        <f t="shared" si="14"/>
        <v>0</v>
      </c>
      <c r="CO97" s="41">
        <f t="shared" si="14"/>
        <v>0</v>
      </c>
      <c r="CP97" s="41">
        <f t="shared" si="15"/>
        <v>0</v>
      </c>
      <c r="CQ97" s="41">
        <f t="shared" si="16"/>
        <v>1.875</v>
      </c>
    </row>
    <row r="98" spans="2:95">
      <c r="B98" s="25"/>
      <c r="C98" s="10"/>
      <c r="D98" s="10"/>
      <c r="E98" s="10"/>
      <c r="F98" s="11"/>
      <c r="G98" s="12"/>
      <c r="H98" s="10"/>
      <c r="I98" s="10"/>
      <c r="J98" s="10"/>
      <c r="K98" s="10"/>
      <c r="L98" s="10"/>
      <c r="M98" s="10"/>
      <c r="N98" s="10"/>
      <c r="O98" s="10"/>
      <c r="P98" s="10"/>
      <c r="Q98" s="10"/>
      <c r="R98" s="10"/>
      <c r="S98" s="10"/>
      <c r="T98" s="10"/>
      <c r="U98" s="10"/>
      <c r="V98" s="10"/>
      <c r="W98" s="10"/>
      <c r="X98" s="10"/>
      <c r="Y98" s="10"/>
      <c r="Z98" s="10"/>
      <c r="AA98" s="10"/>
      <c r="AB98" s="10"/>
      <c r="AC98" s="10"/>
      <c r="AD98" s="10"/>
      <c r="AE98" s="13"/>
      <c r="AF98" s="14"/>
      <c r="AG98" s="10"/>
      <c r="AH98" s="10"/>
      <c r="AI98" s="10"/>
      <c r="AJ98" s="26"/>
      <c r="AK98" s="45"/>
      <c r="CB98" s="37"/>
      <c r="CC98" s="37"/>
      <c r="CF98" s="41">
        <v>10</v>
      </c>
      <c r="CG98" s="41">
        <f t="shared" si="9"/>
        <v>0.62831853071795862</v>
      </c>
      <c r="CH98" s="41">
        <f t="shared" si="10"/>
        <v>6.3511410091698925</v>
      </c>
      <c r="CI98" s="41">
        <f t="shared" si="11"/>
        <v>7.2360679774997898</v>
      </c>
      <c r="CK98" s="41"/>
      <c r="CL98" s="41">
        <f t="shared" si="12"/>
        <v>0</v>
      </c>
      <c r="CM98" s="41">
        <f t="shared" si="13"/>
        <v>0</v>
      </c>
      <c r="CN98" s="41">
        <f t="shared" si="14"/>
        <v>0</v>
      </c>
      <c r="CO98" s="41">
        <f t="shared" si="14"/>
        <v>0</v>
      </c>
      <c r="CP98" s="41">
        <f t="shared" si="15"/>
        <v>0</v>
      </c>
      <c r="CQ98" s="41">
        <f t="shared" si="16"/>
        <v>1.875</v>
      </c>
    </row>
    <row r="99" spans="2:95">
      <c r="B99" s="25"/>
      <c r="C99" s="10"/>
      <c r="D99" s="10"/>
      <c r="E99" s="10"/>
      <c r="F99" s="11"/>
      <c r="G99" s="12"/>
      <c r="H99" s="10"/>
      <c r="I99" s="10"/>
      <c r="J99" s="10"/>
      <c r="K99" s="10"/>
      <c r="L99" s="10"/>
      <c r="M99" s="10"/>
      <c r="N99" s="10"/>
      <c r="O99" s="10"/>
      <c r="P99" s="10"/>
      <c r="Q99" s="10"/>
      <c r="R99" s="10"/>
      <c r="S99" s="10"/>
      <c r="T99" s="10"/>
      <c r="U99" s="10"/>
      <c r="V99" s="10"/>
      <c r="W99" s="10"/>
      <c r="X99" s="10"/>
      <c r="Y99" s="10"/>
      <c r="Z99" s="10"/>
      <c r="AA99" s="10"/>
      <c r="AB99" s="10"/>
      <c r="AC99" s="10"/>
      <c r="AD99" s="10"/>
      <c r="AE99" s="13"/>
      <c r="AF99" s="14"/>
      <c r="AG99" s="10"/>
      <c r="AH99" s="10"/>
      <c r="AI99" s="10"/>
      <c r="AJ99" s="26"/>
      <c r="AK99" s="45"/>
      <c r="BS99" s="38" t="s">
        <v>38</v>
      </c>
      <c r="BT99" s="38" t="s">
        <v>16</v>
      </c>
      <c r="BU99" s="38" t="s">
        <v>39</v>
      </c>
      <c r="BV99" s="38"/>
      <c r="BW99" s="38"/>
      <c r="BX99" s="38"/>
      <c r="BY99" s="38"/>
      <c r="BZ99" s="38"/>
      <c r="CA99" s="38"/>
      <c r="CB99" s="38"/>
      <c r="CC99" s="38"/>
      <c r="CF99" s="41">
        <v>11</v>
      </c>
      <c r="CG99" s="41">
        <f t="shared" si="9"/>
        <v>0.69115038378975446</v>
      </c>
      <c r="CH99" s="41">
        <f t="shared" si="10"/>
        <v>6.549695958994759</v>
      </c>
      <c r="CI99" s="41">
        <f t="shared" si="11"/>
        <v>7.082052971103157</v>
      </c>
      <c r="CK99" s="41"/>
      <c r="CL99" s="41">
        <f t="shared" si="12"/>
        <v>0</v>
      </c>
      <c r="CM99" s="41">
        <f t="shared" si="13"/>
        <v>0</v>
      </c>
      <c r="CN99" s="41">
        <f t="shared" si="14"/>
        <v>0</v>
      </c>
      <c r="CO99" s="41">
        <f t="shared" si="14"/>
        <v>0</v>
      </c>
      <c r="CP99" s="41">
        <f t="shared" si="15"/>
        <v>0</v>
      </c>
      <c r="CQ99" s="41">
        <f t="shared" si="16"/>
        <v>1.875</v>
      </c>
    </row>
    <row r="100" spans="2:95">
      <c r="B100" s="25"/>
      <c r="C100" s="10"/>
      <c r="D100" s="10"/>
      <c r="E100" s="10"/>
      <c r="F100" s="11"/>
      <c r="G100" s="12"/>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3"/>
      <c r="AF100" s="14"/>
      <c r="AG100" s="10"/>
      <c r="AH100" s="10"/>
      <c r="AI100" s="10"/>
      <c r="AJ100" s="26"/>
      <c r="AK100" s="45"/>
      <c r="BS100" s="38"/>
      <c r="BT100" s="38"/>
      <c r="BU100" s="38">
        <v>5</v>
      </c>
      <c r="BV100" s="38">
        <v>10</v>
      </c>
      <c r="BW100" s="38">
        <v>15</v>
      </c>
      <c r="BX100" s="38">
        <v>30</v>
      </c>
      <c r="BY100" s="38">
        <v>45</v>
      </c>
      <c r="BZ100" s="38">
        <v>60</v>
      </c>
      <c r="CA100" s="38">
        <v>120</v>
      </c>
      <c r="CB100" s="38">
        <v>240</v>
      </c>
      <c r="CC100" s="38">
        <v>480</v>
      </c>
      <c r="CF100" s="41">
        <v>12</v>
      </c>
      <c r="CG100" s="41">
        <f t="shared" si="9"/>
        <v>0.7539822368615503</v>
      </c>
      <c r="CH100" s="41">
        <f t="shared" si="10"/>
        <v>6.7381884237147549</v>
      </c>
      <c r="CI100" s="41">
        <f t="shared" si="11"/>
        <v>6.9158745096856462</v>
      </c>
      <c r="CK100" s="41"/>
      <c r="CL100" s="41">
        <f t="shared" si="12"/>
        <v>0</v>
      </c>
      <c r="CM100" s="41">
        <f t="shared" si="13"/>
        <v>0</v>
      </c>
      <c r="CN100" s="41">
        <f t="shared" si="14"/>
        <v>0</v>
      </c>
      <c r="CO100" s="41">
        <f t="shared" si="14"/>
        <v>0</v>
      </c>
      <c r="CP100" s="41">
        <f t="shared" si="15"/>
        <v>0</v>
      </c>
      <c r="CQ100" s="41">
        <f t="shared" si="16"/>
        <v>1.875</v>
      </c>
    </row>
    <row r="101" spans="2:95">
      <c r="B101" s="25"/>
      <c r="C101" s="10"/>
      <c r="D101" s="10"/>
      <c r="E101" s="10"/>
      <c r="F101" s="11"/>
      <c r="G101" s="12"/>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3"/>
      <c r="AF101" s="14"/>
      <c r="AG101" s="10"/>
      <c r="AH101" s="10"/>
      <c r="AI101" s="10"/>
      <c r="AJ101" s="26"/>
      <c r="AK101" s="45"/>
      <c r="BS101" s="38" t="s">
        <v>40</v>
      </c>
      <c r="BT101" s="38">
        <v>1</v>
      </c>
      <c r="BU101" s="38">
        <v>34.4</v>
      </c>
      <c r="BV101" s="38">
        <v>25.7</v>
      </c>
      <c r="BW101" s="38">
        <v>21.2</v>
      </c>
      <c r="BX101" s="38">
        <v>15</v>
      </c>
      <c r="BY101" s="38">
        <v>12.2</v>
      </c>
      <c r="BZ101" s="38">
        <v>10.6</v>
      </c>
      <c r="CA101" s="38">
        <v>7.5</v>
      </c>
      <c r="CB101" s="38">
        <v>5.3</v>
      </c>
      <c r="CC101" s="38">
        <v>4</v>
      </c>
      <c r="CF101" s="41">
        <v>13</v>
      </c>
      <c r="CG101" s="41">
        <f t="shared" si="9"/>
        <v>0.81681408993334625</v>
      </c>
      <c r="CH101" s="41">
        <f t="shared" si="10"/>
        <v>6.9158745096856462</v>
      </c>
      <c r="CI101" s="41">
        <f t="shared" si="11"/>
        <v>6.7381884237147549</v>
      </c>
      <c r="CK101" s="41"/>
      <c r="CL101" s="41">
        <f t="shared" si="12"/>
        <v>0</v>
      </c>
      <c r="CM101" s="41">
        <f t="shared" si="13"/>
        <v>0</v>
      </c>
      <c r="CN101" s="41">
        <f t="shared" si="14"/>
        <v>0</v>
      </c>
      <c r="CO101" s="41">
        <f t="shared" si="14"/>
        <v>0</v>
      </c>
      <c r="CP101" s="41">
        <f t="shared" si="15"/>
        <v>0</v>
      </c>
      <c r="CQ101" s="41">
        <f t="shared" si="16"/>
        <v>1.875</v>
      </c>
    </row>
    <row r="102" spans="2:95">
      <c r="B102" s="25"/>
      <c r="C102" s="10"/>
      <c r="D102" s="10"/>
      <c r="E102" s="10"/>
      <c r="F102" s="11"/>
      <c r="G102" s="12"/>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3"/>
      <c r="AF102" s="14"/>
      <c r="AG102" s="10"/>
      <c r="AH102" s="10"/>
      <c r="AI102" s="10"/>
      <c r="AJ102" s="26"/>
      <c r="AK102" s="45"/>
      <c r="BS102" s="38">
        <v>17</v>
      </c>
      <c r="BT102" s="38">
        <v>2</v>
      </c>
      <c r="BU102" s="38">
        <v>40.6</v>
      </c>
      <c r="BV102" s="38">
        <v>31.7</v>
      </c>
      <c r="BW102" s="38">
        <v>26.7</v>
      </c>
      <c r="BX102" s="38">
        <v>19.3</v>
      </c>
      <c r="BY102" s="38">
        <v>15.8</v>
      </c>
      <c r="BZ102" s="38">
        <v>13.6</v>
      </c>
      <c r="CA102" s="38">
        <v>9.4</v>
      </c>
      <c r="CB102" s="38">
        <v>6.5</v>
      </c>
      <c r="CC102" s="38">
        <v>4</v>
      </c>
      <c r="CF102" s="41">
        <v>14</v>
      </c>
      <c r="CG102" s="41">
        <f t="shared" si="9"/>
        <v>0.87964594300514221</v>
      </c>
      <c r="CH102" s="41">
        <f t="shared" si="10"/>
        <v>7.082052971103157</v>
      </c>
      <c r="CI102" s="41">
        <f t="shared" si="11"/>
        <v>6.549695958994759</v>
      </c>
      <c r="CK102" s="41"/>
      <c r="CL102" s="41">
        <f t="shared" si="12"/>
        <v>0</v>
      </c>
      <c r="CM102" s="41">
        <f t="shared" si="13"/>
        <v>0</v>
      </c>
      <c r="CN102" s="41">
        <f t="shared" si="14"/>
        <v>0</v>
      </c>
      <c r="CO102" s="41">
        <f t="shared" si="14"/>
        <v>0</v>
      </c>
      <c r="CP102" s="41">
        <f t="shared" si="15"/>
        <v>0</v>
      </c>
      <c r="CQ102" s="41">
        <f t="shared" si="16"/>
        <v>1.875</v>
      </c>
    </row>
    <row r="103" spans="2:95" ht="15.75" thickBot="1">
      <c r="B103" s="27"/>
      <c r="C103" s="28"/>
      <c r="D103" s="28"/>
      <c r="E103" s="28"/>
      <c r="F103" s="29"/>
      <c r="G103" s="30"/>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31"/>
      <c r="AF103" s="32"/>
      <c r="AG103" s="28"/>
      <c r="AH103" s="28"/>
      <c r="AI103" s="28"/>
      <c r="AJ103" s="33"/>
      <c r="AK103" s="45"/>
      <c r="BS103" s="38" t="s">
        <v>41</v>
      </c>
      <c r="BT103" s="38">
        <v>5</v>
      </c>
      <c r="BU103" s="38">
        <v>54</v>
      </c>
      <c r="BV103" s="38">
        <v>41.8</v>
      </c>
      <c r="BW103" s="38">
        <v>35.1</v>
      </c>
      <c r="BX103" s="38">
        <v>25.1</v>
      </c>
      <c r="BY103" s="38">
        <v>20.3</v>
      </c>
      <c r="BZ103" s="38">
        <v>17.399999999999999</v>
      </c>
      <c r="CA103" s="38">
        <v>11.9</v>
      </c>
      <c r="CB103" s="38">
        <v>8</v>
      </c>
      <c r="CC103" s="38">
        <v>5</v>
      </c>
      <c r="CF103" s="41">
        <v>15</v>
      </c>
      <c r="CG103" s="41">
        <f t="shared" si="9"/>
        <v>0.94247779607693793</v>
      </c>
      <c r="CH103" s="41">
        <f t="shared" si="10"/>
        <v>7.2360679774997898</v>
      </c>
      <c r="CI103" s="41">
        <f t="shared" si="11"/>
        <v>6.3511410091698925</v>
      </c>
      <c r="CK103" s="41"/>
      <c r="CL103" s="41">
        <f t="shared" si="12"/>
        <v>0</v>
      </c>
      <c r="CM103" s="41">
        <f t="shared" si="13"/>
        <v>0</v>
      </c>
      <c r="CN103" s="41">
        <f t="shared" si="14"/>
        <v>0</v>
      </c>
      <c r="CO103" s="41">
        <f t="shared" si="14"/>
        <v>0</v>
      </c>
      <c r="CP103" s="41">
        <f t="shared" si="15"/>
        <v>0</v>
      </c>
      <c r="CQ103" s="41">
        <f t="shared" si="16"/>
        <v>1.875</v>
      </c>
    </row>
    <row r="104" spans="2:95">
      <c r="BS104" s="38">
        <v>0.2</v>
      </c>
      <c r="BT104" s="38">
        <v>10</v>
      </c>
      <c r="BU104" s="38">
        <v>61.3</v>
      </c>
      <c r="BV104" s="38">
        <v>47.9</v>
      </c>
      <c r="BW104" s="38">
        <v>40.4</v>
      </c>
      <c r="BX104" s="38">
        <v>29.1</v>
      </c>
      <c r="BY104" s="38">
        <v>23.7</v>
      </c>
      <c r="BZ104" s="38">
        <v>20.399999999999999</v>
      </c>
      <c r="CA104" s="38">
        <v>13.9</v>
      </c>
      <c r="CB104" s="38">
        <v>9.3000000000000007</v>
      </c>
      <c r="CC104" s="38">
        <v>6</v>
      </c>
      <c r="CF104" s="41">
        <v>16</v>
      </c>
      <c r="CG104" s="41">
        <f t="shared" si="9"/>
        <v>1.0053096491487339</v>
      </c>
      <c r="CH104" s="41">
        <f t="shared" si="10"/>
        <v>7.3773117020080603</v>
      </c>
      <c r="CI104" s="41">
        <f t="shared" si="11"/>
        <v>6.1433071799159862</v>
      </c>
      <c r="CK104" s="41"/>
      <c r="CL104" s="41">
        <f t="shared" si="12"/>
        <v>0</v>
      </c>
      <c r="CM104" s="41">
        <f t="shared" si="13"/>
        <v>0</v>
      </c>
      <c r="CN104" s="41">
        <f t="shared" si="14"/>
        <v>0</v>
      </c>
      <c r="CO104" s="41">
        <f t="shared" si="14"/>
        <v>0</v>
      </c>
      <c r="CP104" s="41">
        <f t="shared" si="15"/>
        <v>0</v>
      </c>
      <c r="CQ104" s="41">
        <f t="shared" si="16"/>
        <v>1.875</v>
      </c>
    </row>
    <row r="105" spans="2:95">
      <c r="BS105" s="38"/>
      <c r="BT105" s="38">
        <v>15</v>
      </c>
      <c r="BU105" s="38">
        <v>66.099999999999994</v>
      </c>
      <c r="BV105" s="38">
        <v>51.8</v>
      </c>
      <c r="BW105" s="38">
        <v>43.8</v>
      </c>
      <c r="BX105" s="38">
        <v>31.8</v>
      </c>
      <c r="BY105" s="38">
        <v>25.9</v>
      </c>
      <c r="BZ105" s="38">
        <v>22.3</v>
      </c>
      <c r="CA105" s="38">
        <v>15.3</v>
      </c>
      <c r="CB105" s="38">
        <v>10.199999999999999</v>
      </c>
      <c r="CC105" s="38">
        <v>7</v>
      </c>
      <c r="CF105" s="41">
        <v>17</v>
      </c>
      <c r="CG105" s="41">
        <f t="shared" si="9"/>
        <v>1.0681415022205298</v>
      </c>
      <c r="CH105" s="41">
        <f t="shared" si="10"/>
        <v>7.5052267201754548</v>
      </c>
      <c r="CI105" s="41">
        <f t="shared" si="11"/>
        <v>5.9270146964068608</v>
      </c>
      <c r="CK105" s="41"/>
      <c r="CL105" s="41">
        <f t="shared" si="12"/>
        <v>0</v>
      </c>
      <c r="CM105" s="41">
        <f t="shared" si="13"/>
        <v>0</v>
      </c>
      <c r="CN105" s="41">
        <f t="shared" si="14"/>
        <v>0</v>
      </c>
      <c r="CO105" s="41">
        <f t="shared" si="14"/>
        <v>0</v>
      </c>
      <c r="CP105" s="41">
        <f t="shared" si="15"/>
        <v>0</v>
      </c>
      <c r="CQ105" s="41">
        <f t="shared" si="16"/>
        <v>1.875</v>
      </c>
    </row>
    <row r="106" spans="2:95">
      <c r="BS106" s="38"/>
      <c r="BT106" s="38">
        <v>20</v>
      </c>
      <c r="BU106" s="38">
        <v>69.7</v>
      </c>
      <c r="BV106" s="38">
        <v>54.8</v>
      </c>
      <c r="BW106" s="38">
        <v>46.5</v>
      </c>
      <c r="BX106" s="38">
        <v>33.799999999999997</v>
      </c>
      <c r="BY106" s="38">
        <v>27.6</v>
      </c>
      <c r="BZ106" s="38">
        <v>23.8</v>
      </c>
      <c r="CA106" s="38">
        <v>16.3</v>
      </c>
      <c r="CB106" s="38">
        <v>10.8</v>
      </c>
      <c r="CC106" s="38">
        <v>7</v>
      </c>
      <c r="CF106" s="41">
        <v>18</v>
      </c>
      <c r="CG106" s="41">
        <f t="shared" si="9"/>
        <v>1.1309733552923256</v>
      </c>
      <c r="CH106" s="41">
        <f t="shared" si="10"/>
        <v>7.6193082098640783</v>
      </c>
      <c r="CI106" s="41">
        <f t="shared" si="11"/>
        <v>5.7031171662602906</v>
      </c>
      <c r="CK106" s="41"/>
      <c r="CL106" s="41">
        <f t="shared" si="12"/>
        <v>0</v>
      </c>
      <c r="CM106" s="41">
        <f t="shared" si="13"/>
        <v>0</v>
      </c>
      <c r="CN106" s="41">
        <f t="shared" si="14"/>
        <v>0</v>
      </c>
      <c r="CO106" s="41">
        <f t="shared" si="14"/>
        <v>0</v>
      </c>
      <c r="CP106" s="41">
        <f t="shared" si="15"/>
        <v>0</v>
      </c>
      <c r="CQ106" s="41">
        <f t="shared" si="16"/>
        <v>1.875</v>
      </c>
    </row>
    <row r="107" spans="2:95">
      <c r="BS107" s="38"/>
      <c r="BT107" s="38">
        <v>25</v>
      </c>
      <c r="BU107" s="38">
        <v>72.599999999999994</v>
      </c>
      <c r="BV107" s="38">
        <v>57.2</v>
      </c>
      <c r="BW107" s="38">
        <v>48.6</v>
      </c>
      <c r="BX107" s="38">
        <v>35.5</v>
      </c>
      <c r="BY107" s="38">
        <v>29</v>
      </c>
      <c r="BZ107" s="38">
        <v>25</v>
      </c>
      <c r="CA107" s="38">
        <v>17.100000000000001</v>
      </c>
      <c r="CB107" s="38">
        <v>11.4</v>
      </c>
      <c r="CC107" s="38">
        <v>7</v>
      </c>
      <c r="CF107" s="41">
        <v>19</v>
      </c>
      <c r="CG107" s="41">
        <f t="shared" si="9"/>
        <v>1.1938052083641213</v>
      </c>
      <c r="CH107" s="41">
        <f t="shared" si="10"/>
        <v>7.7191059435530054</v>
      </c>
      <c r="CI107" s="41">
        <f t="shared" si="11"/>
        <v>5.4724982107387126</v>
      </c>
      <c r="CK107" s="41"/>
      <c r="CL107" s="41">
        <f t="shared" si="12"/>
        <v>0</v>
      </c>
      <c r="CM107" s="41">
        <f t="shared" si="13"/>
        <v>0</v>
      </c>
      <c r="CN107" s="41">
        <f t="shared" si="14"/>
        <v>0</v>
      </c>
      <c r="CO107" s="41">
        <f t="shared" si="14"/>
        <v>0</v>
      </c>
      <c r="CP107" s="41">
        <f t="shared" si="15"/>
        <v>0</v>
      </c>
      <c r="CQ107" s="41">
        <f t="shared" si="16"/>
        <v>1.875</v>
      </c>
    </row>
    <row r="108" spans="2:95">
      <c r="BS108" s="38"/>
      <c r="BT108" s="38">
        <v>30</v>
      </c>
      <c r="BU108" s="38">
        <v>75.099999999999994</v>
      </c>
      <c r="BV108" s="38">
        <v>59.3</v>
      </c>
      <c r="BW108" s="38">
        <v>50.4</v>
      </c>
      <c r="BX108" s="38">
        <v>36.9</v>
      </c>
      <c r="BY108" s="38">
        <v>30.2</v>
      </c>
      <c r="BZ108" s="38">
        <v>26.1</v>
      </c>
      <c r="CA108" s="38">
        <v>17.899999999999999</v>
      </c>
      <c r="CB108" s="38">
        <v>11.8</v>
      </c>
      <c r="CC108" s="38">
        <v>8</v>
      </c>
      <c r="CF108" s="41">
        <v>20</v>
      </c>
      <c r="CG108" s="41">
        <f t="shared" si="9"/>
        <v>1.2566370614359172</v>
      </c>
      <c r="CH108" s="41">
        <f t="shared" si="10"/>
        <v>7.8042260651806146</v>
      </c>
      <c r="CI108" s="41">
        <f t="shared" si="11"/>
        <v>5.2360679774997898</v>
      </c>
      <c r="CK108" s="41"/>
      <c r="CL108" s="41">
        <f t="shared" si="12"/>
        <v>0</v>
      </c>
      <c r="CM108" s="41">
        <f t="shared" si="13"/>
        <v>0</v>
      </c>
      <c r="CN108" s="41">
        <f t="shared" si="14"/>
        <v>0</v>
      </c>
      <c r="CO108" s="41">
        <f t="shared" si="14"/>
        <v>0</v>
      </c>
      <c r="CP108" s="41">
        <f t="shared" si="15"/>
        <v>0</v>
      </c>
      <c r="CQ108" s="41">
        <f t="shared" si="16"/>
        <v>1.875</v>
      </c>
    </row>
    <row r="109" spans="2:95">
      <c r="BS109" s="38"/>
      <c r="BT109" s="38">
        <v>50</v>
      </c>
      <c r="BU109" s="38">
        <v>82.5</v>
      </c>
      <c r="BV109" s="38">
        <v>65.5</v>
      </c>
      <c r="BW109" s="38">
        <v>55.9</v>
      </c>
      <c r="BX109" s="38">
        <v>41.2</v>
      </c>
      <c r="BY109" s="38">
        <v>33.799999999999997</v>
      </c>
      <c r="BZ109" s="38">
        <v>29.2</v>
      </c>
      <c r="CA109" s="38">
        <v>20.100000000000001</v>
      </c>
      <c r="CB109" s="38">
        <v>13.2</v>
      </c>
      <c r="CC109" s="38">
        <v>9</v>
      </c>
      <c r="CF109" s="41">
        <v>21</v>
      </c>
      <c r="CG109" s="41">
        <f t="shared" si="9"/>
        <v>1.319468914507713</v>
      </c>
      <c r="CH109" s="41">
        <f t="shared" si="10"/>
        <v>7.8743326445145243</v>
      </c>
      <c r="CI109" s="41">
        <f t="shared" si="11"/>
        <v>4.9947595486594203</v>
      </c>
      <c r="CK109" s="41"/>
      <c r="CL109" s="41">
        <f t="shared" si="12"/>
        <v>0</v>
      </c>
      <c r="CM109" s="41">
        <f t="shared" si="13"/>
        <v>0</v>
      </c>
      <c r="CN109" s="41">
        <f t="shared" si="14"/>
        <v>0</v>
      </c>
      <c r="CO109" s="41">
        <f t="shared" si="14"/>
        <v>0</v>
      </c>
      <c r="CP109" s="41">
        <f t="shared" si="15"/>
        <v>0</v>
      </c>
      <c r="CQ109" s="41">
        <f t="shared" si="16"/>
        <v>1.875</v>
      </c>
    </row>
    <row r="110" spans="2:95">
      <c r="BS110" s="38"/>
      <c r="BT110" s="38">
        <v>100</v>
      </c>
      <c r="BU110" s="38">
        <v>93.8</v>
      </c>
      <c r="BV110" s="38">
        <v>74.900000000000006</v>
      </c>
      <c r="BW110" s="38">
        <v>64.3</v>
      </c>
      <c r="BX110" s="38">
        <v>47.9</v>
      </c>
      <c r="BY110" s="38">
        <v>39.5</v>
      </c>
      <c r="BZ110" s="38">
        <v>34.200000000000003</v>
      </c>
      <c r="CA110" s="38">
        <v>23.5</v>
      </c>
      <c r="CB110" s="38">
        <v>15.4</v>
      </c>
      <c r="CC110" s="38">
        <v>10</v>
      </c>
      <c r="CF110" s="41">
        <v>22</v>
      </c>
      <c r="CG110" s="41">
        <f t="shared" si="9"/>
        <v>1.3823007675795089</v>
      </c>
      <c r="CH110" s="41">
        <f t="shared" si="10"/>
        <v>7.9291490029147544</v>
      </c>
      <c r="CI110" s="41">
        <f t="shared" si="11"/>
        <v>4.7495252583428993</v>
      </c>
      <c r="CK110" s="41"/>
      <c r="CL110" s="41">
        <f t="shared" si="12"/>
        <v>0</v>
      </c>
      <c r="CM110" s="41">
        <f t="shared" si="13"/>
        <v>0</v>
      </c>
      <c r="CN110" s="41">
        <f t="shared" si="14"/>
        <v>0</v>
      </c>
      <c r="CO110" s="41">
        <f t="shared" si="14"/>
        <v>0</v>
      </c>
      <c r="CP110" s="41">
        <f t="shared" si="15"/>
        <v>0</v>
      </c>
      <c r="CQ110" s="41">
        <f t="shared" si="16"/>
        <v>1.875</v>
      </c>
    </row>
    <row r="111" spans="2:95">
      <c r="BS111" s="38"/>
      <c r="BT111" s="38">
        <v>500</v>
      </c>
      <c r="BU111" s="38">
        <v>126.2</v>
      </c>
      <c r="BV111" s="38">
        <v>102.4</v>
      </c>
      <c r="BW111" s="38">
        <v>89.1</v>
      </c>
      <c r="BX111" s="38">
        <v>67.8</v>
      </c>
      <c r="BY111" s="38">
        <v>56.4</v>
      </c>
      <c r="BZ111" s="38">
        <v>49</v>
      </c>
      <c r="CA111" s="38">
        <v>33.9</v>
      </c>
      <c r="CB111" s="38">
        <v>21.8</v>
      </c>
      <c r="CC111" s="38">
        <v>14</v>
      </c>
      <c r="CF111" s="41">
        <v>23</v>
      </c>
      <c r="CG111" s="41">
        <f t="shared" si="9"/>
        <v>1.4451326206513049</v>
      </c>
      <c r="CH111" s="41">
        <f t="shared" si="10"/>
        <v>7.9684588052579119</v>
      </c>
      <c r="CI111" s="41">
        <f t="shared" si="11"/>
        <v>4.501332934257217</v>
      </c>
      <c r="CK111" s="41"/>
      <c r="CL111" s="41">
        <f t="shared" si="12"/>
        <v>0</v>
      </c>
      <c r="CM111" s="41">
        <f t="shared" si="13"/>
        <v>0</v>
      </c>
      <c r="CN111" s="41">
        <f t="shared" si="14"/>
        <v>0</v>
      </c>
      <c r="CO111" s="41">
        <f t="shared" si="14"/>
        <v>0</v>
      </c>
      <c r="CP111" s="41">
        <f t="shared" si="15"/>
        <v>0</v>
      </c>
      <c r="CQ111" s="41">
        <f t="shared" si="16"/>
        <v>1.875</v>
      </c>
    </row>
    <row r="112" spans="2:95">
      <c r="BS112" s="38"/>
      <c r="BT112" s="38">
        <v>1000</v>
      </c>
      <c r="BU112" s="38">
        <v>143.4</v>
      </c>
      <c r="BV112" s="38">
        <v>117.2</v>
      </c>
      <c r="BW112" s="38">
        <v>102.5</v>
      </c>
      <c r="BX112" s="38">
        <v>78.7</v>
      </c>
      <c r="BY112" s="38">
        <v>65.7</v>
      </c>
      <c r="BZ112" s="38">
        <v>57.3</v>
      </c>
      <c r="CA112" s="38">
        <v>39.700000000000003</v>
      </c>
      <c r="CB112" s="38">
        <v>25.3</v>
      </c>
      <c r="CC112" s="38">
        <v>16</v>
      </c>
      <c r="CF112" s="41">
        <v>24</v>
      </c>
      <c r="CG112" s="41">
        <f t="shared" si="9"/>
        <v>1.5079644737231006</v>
      </c>
      <c r="CH112" s="41">
        <f t="shared" si="10"/>
        <v>7.9921069137130862</v>
      </c>
      <c r="CI112" s="41">
        <f t="shared" si="11"/>
        <v>4.2511620781172539</v>
      </c>
      <c r="CK112" s="41"/>
      <c r="CL112" s="41">
        <f t="shared" si="12"/>
        <v>0</v>
      </c>
      <c r="CM112" s="41">
        <f t="shared" si="13"/>
        <v>0</v>
      </c>
      <c r="CN112" s="41">
        <f t="shared" si="14"/>
        <v>0</v>
      </c>
      <c r="CO112" s="41">
        <f t="shared" si="14"/>
        <v>0</v>
      </c>
      <c r="CP112" s="41">
        <f t="shared" si="15"/>
        <v>0</v>
      </c>
      <c r="CQ112" s="41">
        <f t="shared" si="16"/>
        <v>1.875</v>
      </c>
    </row>
    <row r="113" spans="71:95">
      <c r="CB113" s="37"/>
      <c r="CC113" s="37"/>
      <c r="CF113" s="41">
        <v>25</v>
      </c>
      <c r="CG113" s="41">
        <f t="shared" si="9"/>
        <v>1.5707963267948966</v>
      </c>
      <c r="CH113" s="41">
        <f t="shared" si="10"/>
        <v>8</v>
      </c>
      <c r="CI113" s="41">
        <f t="shared" si="11"/>
        <v>4</v>
      </c>
      <c r="CK113" s="41"/>
      <c r="CL113" s="41">
        <f t="shared" si="12"/>
        <v>0</v>
      </c>
      <c r="CM113" s="41">
        <f t="shared" si="13"/>
        <v>0</v>
      </c>
      <c r="CN113" s="41">
        <f t="shared" si="14"/>
        <v>0</v>
      </c>
      <c r="CO113" s="41">
        <f t="shared" si="14"/>
        <v>0</v>
      </c>
      <c r="CP113" s="41">
        <f t="shared" si="15"/>
        <v>0</v>
      </c>
      <c r="CQ113" s="41">
        <f t="shared" si="16"/>
        <v>1.875</v>
      </c>
    </row>
    <row r="114" spans="71:95">
      <c r="CB114" s="37"/>
      <c r="CC114" s="37"/>
      <c r="CF114" s="41">
        <v>26</v>
      </c>
      <c r="CG114" s="41">
        <f t="shared" si="9"/>
        <v>1.6336281798666925</v>
      </c>
      <c r="CH114" s="41">
        <f t="shared" si="10"/>
        <v>7.9921069137130862</v>
      </c>
      <c r="CI114" s="41">
        <f t="shared" si="11"/>
        <v>3.7488379218827466</v>
      </c>
      <c r="CK114" s="41"/>
      <c r="CL114" s="41">
        <f t="shared" si="12"/>
        <v>0</v>
      </c>
      <c r="CM114" s="41">
        <f t="shared" si="13"/>
        <v>0</v>
      </c>
      <c r="CN114" s="41">
        <f t="shared" si="14"/>
        <v>0</v>
      </c>
      <c r="CO114" s="41">
        <f t="shared" si="14"/>
        <v>0</v>
      </c>
      <c r="CP114" s="41">
        <f t="shared" si="15"/>
        <v>0</v>
      </c>
      <c r="CQ114" s="41">
        <f t="shared" si="16"/>
        <v>1.875</v>
      </c>
    </row>
    <row r="115" spans="71:95">
      <c r="BS115" s="38" t="s">
        <v>38</v>
      </c>
      <c r="BT115" s="38" t="s">
        <v>16</v>
      </c>
      <c r="BU115" s="38" t="s">
        <v>39</v>
      </c>
      <c r="BV115" s="38"/>
      <c r="BW115" s="38"/>
      <c r="BX115" s="38"/>
      <c r="BY115" s="38"/>
      <c r="BZ115" s="38"/>
      <c r="CA115" s="38"/>
      <c r="CB115" s="38"/>
      <c r="CC115" s="38"/>
      <c r="CF115" s="41">
        <v>27</v>
      </c>
      <c r="CG115" s="41">
        <f t="shared" si="9"/>
        <v>1.6964600329384885</v>
      </c>
      <c r="CH115" s="41">
        <f t="shared" si="10"/>
        <v>7.9684588052579111</v>
      </c>
      <c r="CI115" s="41">
        <f t="shared" si="11"/>
        <v>3.4986670657427825</v>
      </c>
      <c r="CK115" s="41"/>
      <c r="CL115" s="41">
        <f t="shared" si="12"/>
        <v>0</v>
      </c>
      <c r="CM115" s="41">
        <f t="shared" si="13"/>
        <v>0</v>
      </c>
      <c r="CN115" s="41">
        <f t="shared" si="14"/>
        <v>0</v>
      </c>
      <c r="CO115" s="41">
        <f t="shared" si="14"/>
        <v>0</v>
      </c>
      <c r="CP115" s="41">
        <f t="shared" si="15"/>
        <v>0</v>
      </c>
      <c r="CQ115" s="41">
        <f t="shared" si="16"/>
        <v>1.875</v>
      </c>
    </row>
    <row r="116" spans="71:95">
      <c r="BS116" s="38"/>
      <c r="BT116" s="38"/>
      <c r="BU116" s="38">
        <v>5</v>
      </c>
      <c r="BV116" s="38">
        <v>10</v>
      </c>
      <c r="BW116" s="38">
        <v>15</v>
      </c>
      <c r="BX116" s="38">
        <v>30</v>
      </c>
      <c r="BY116" s="38">
        <v>45</v>
      </c>
      <c r="BZ116" s="38">
        <v>60</v>
      </c>
      <c r="CA116" s="38">
        <v>120</v>
      </c>
      <c r="CB116" s="38">
        <v>240</v>
      </c>
      <c r="CC116" s="38">
        <v>480</v>
      </c>
      <c r="CF116" s="41">
        <v>28</v>
      </c>
      <c r="CG116" s="41">
        <f t="shared" si="9"/>
        <v>1.7592918860102844</v>
      </c>
      <c r="CH116" s="41">
        <f t="shared" si="10"/>
        <v>7.9291490029147544</v>
      </c>
      <c r="CI116" s="41">
        <f t="shared" si="11"/>
        <v>3.2504747416571007</v>
      </c>
      <c r="CK116" s="41"/>
      <c r="CL116" s="41">
        <f t="shared" si="12"/>
        <v>0</v>
      </c>
      <c r="CM116" s="41">
        <f t="shared" si="13"/>
        <v>0</v>
      </c>
      <c r="CN116" s="41">
        <f t="shared" si="14"/>
        <v>0</v>
      </c>
      <c r="CO116" s="41">
        <f t="shared" si="14"/>
        <v>0</v>
      </c>
      <c r="CP116" s="41">
        <f t="shared" si="15"/>
        <v>0</v>
      </c>
      <c r="CQ116" s="41">
        <f t="shared" si="16"/>
        <v>1.875</v>
      </c>
    </row>
    <row r="117" spans="71:95">
      <c r="BS117" s="38" t="s">
        <v>40</v>
      </c>
      <c r="BT117" s="38">
        <v>1</v>
      </c>
      <c r="BU117" s="38">
        <v>28.3</v>
      </c>
      <c r="BV117" s="38">
        <v>21.6</v>
      </c>
      <c r="BW117" s="38">
        <v>17.7</v>
      </c>
      <c r="BX117" s="38">
        <v>12.4</v>
      </c>
      <c r="BY117" s="38">
        <v>10</v>
      </c>
      <c r="BZ117" s="38">
        <v>8.6</v>
      </c>
      <c r="CA117" s="38">
        <v>6</v>
      </c>
      <c r="CB117" s="38">
        <v>4.2</v>
      </c>
      <c r="CC117" s="38">
        <v>3</v>
      </c>
      <c r="CF117" s="41">
        <v>29</v>
      </c>
      <c r="CG117" s="41">
        <f t="shared" si="9"/>
        <v>1.8221237390820799</v>
      </c>
      <c r="CH117" s="41">
        <f t="shared" si="10"/>
        <v>7.8743326445145243</v>
      </c>
      <c r="CI117" s="41">
        <f t="shared" si="11"/>
        <v>3.0052404513405815</v>
      </c>
      <c r="CK117" s="41"/>
      <c r="CL117" s="41">
        <f t="shared" si="12"/>
        <v>0</v>
      </c>
      <c r="CM117" s="41">
        <f t="shared" si="13"/>
        <v>0</v>
      </c>
      <c r="CN117" s="41">
        <f t="shared" si="14"/>
        <v>0</v>
      </c>
      <c r="CO117" s="41">
        <f t="shared" si="14"/>
        <v>0</v>
      </c>
      <c r="CP117" s="41">
        <f t="shared" si="15"/>
        <v>0</v>
      </c>
      <c r="CQ117" s="41">
        <f t="shared" si="16"/>
        <v>1.875</v>
      </c>
    </row>
    <row r="118" spans="71:95">
      <c r="BS118" s="38">
        <v>14</v>
      </c>
      <c r="BT118" s="38">
        <v>2</v>
      </c>
      <c r="BU118" s="38">
        <v>33.299999999999997</v>
      </c>
      <c r="BV118" s="38">
        <v>26</v>
      </c>
      <c r="BW118" s="38">
        <v>21.9</v>
      </c>
      <c r="BX118" s="38">
        <v>15.8</v>
      </c>
      <c r="BY118" s="38">
        <v>12.9</v>
      </c>
      <c r="BZ118" s="38">
        <v>11.1</v>
      </c>
      <c r="CA118" s="38">
        <v>7.7</v>
      </c>
      <c r="CB118" s="38">
        <v>5.3</v>
      </c>
      <c r="CC118" s="38">
        <v>4</v>
      </c>
      <c r="CF118" s="41">
        <v>30</v>
      </c>
      <c r="CG118" s="41">
        <f t="shared" si="9"/>
        <v>1.8849555921538759</v>
      </c>
      <c r="CH118" s="41">
        <f t="shared" si="10"/>
        <v>7.8042260651806146</v>
      </c>
      <c r="CI118" s="41">
        <f t="shared" si="11"/>
        <v>2.7639320225002106</v>
      </c>
      <c r="CK118" s="41"/>
      <c r="CL118" s="41">
        <f t="shared" si="12"/>
        <v>0</v>
      </c>
      <c r="CM118" s="41">
        <f t="shared" si="13"/>
        <v>0</v>
      </c>
      <c r="CN118" s="41">
        <f t="shared" si="14"/>
        <v>0</v>
      </c>
      <c r="CO118" s="41">
        <f t="shared" si="14"/>
        <v>0</v>
      </c>
      <c r="CP118" s="41">
        <f t="shared" si="15"/>
        <v>0</v>
      </c>
      <c r="CQ118" s="41">
        <f t="shared" si="16"/>
        <v>1.875</v>
      </c>
    </row>
    <row r="119" spans="71:95">
      <c r="BS119" s="38" t="s">
        <v>41</v>
      </c>
      <c r="BT119" s="38">
        <v>5</v>
      </c>
      <c r="BU119" s="38">
        <v>44.4</v>
      </c>
      <c r="BV119" s="38">
        <v>34.4</v>
      </c>
      <c r="BW119" s="38">
        <v>28.9</v>
      </c>
      <c r="BX119" s="38">
        <v>20.7</v>
      </c>
      <c r="BY119" s="38">
        <v>16.7</v>
      </c>
      <c r="BZ119" s="38">
        <v>14.3</v>
      </c>
      <c r="CA119" s="38">
        <v>9.8000000000000007</v>
      </c>
      <c r="CB119" s="38">
        <v>6.6</v>
      </c>
      <c r="CC119" s="38">
        <v>4</v>
      </c>
      <c r="CF119" s="41">
        <v>31</v>
      </c>
      <c r="CG119" s="41">
        <f t="shared" si="9"/>
        <v>1.9477874452256718</v>
      </c>
      <c r="CH119" s="41">
        <f t="shared" si="10"/>
        <v>7.7191059435530054</v>
      </c>
      <c r="CI119" s="41">
        <f t="shared" si="11"/>
        <v>2.5275017892612883</v>
      </c>
      <c r="CK119" s="41"/>
      <c r="CL119" s="41">
        <f t="shared" si="12"/>
        <v>0</v>
      </c>
      <c r="CM119" s="41">
        <f t="shared" si="13"/>
        <v>0</v>
      </c>
      <c r="CN119" s="41">
        <f t="shared" si="14"/>
        <v>0</v>
      </c>
      <c r="CO119" s="41">
        <f t="shared" si="14"/>
        <v>0</v>
      </c>
      <c r="CP119" s="41">
        <f t="shared" si="15"/>
        <v>0</v>
      </c>
      <c r="CQ119" s="41">
        <f t="shared" si="16"/>
        <v>1.875</v>
      </c>
    </row>
    <row r="120" spans="71:95">
      <c r="BS120" s="38">
        <v>0.2</v>
      </c>
      <c r="BT120" s="38">
        <v>10</v>
      </c>
      <c r="BU120" s="38">
        <v>50.4</v>
      </c>
      <c r="BV120" s="38">
        <v>39.299999999999997</v>
      </c>
      <c r="BW120" s="38">
        <v>33.1</v>
      </c>
      <c r="BX120" s="38">
        <v>23.9</v>
      </c>
      <c r="BY120" s="38">
        <v>19.399999999999999</v>
      </c>
      <c r="BZ120" s="38">
        <v>16.7</v>
      </c>
      <c r="CA120" s="38">
        <v>11.5</v>
      </c>
      <c r="CB120" s="38">
        <v>7.7</v>
      </c>
      <c r="CC120" s="38">
        <v>5</v>
      </c>
      <c r="CF120" s="41">
        <v>32</v>
      </c>
      <c r="CG120" s="41">
        <f t="shared" si="9"/>
        <v>2.0106192982974678</v>
      </c>
      <c r="CH120" s="41">
        <f t="shared" si="10"/>
        <v>7.6193082098640783</v>
      </c>
      <c r="CI120" s="41">
        <f t="shared" si="11"/>
        <v>2.2968828337397094</v>
      </c>
      <c r="CK120" s="41"/>
      <c r="CL120" s="41">
        <f t="shared" si="12"/>
        <v>0</v>
      </c>
      <c r="CM120" s="41">
        <f t="shared" si="13"/>
        <v>0</v>
      </c>
      <c r="CN120" s="41">
        <f t="shared" si="14"/>
        <v>0</v>
      </c>
      <c r="CO120" s="41">
        <f t="shared" si="14"/>
        <v>0</v>
      </c>
      <c r="CP120" s="41">
        <f t="shared" si="15"/>
        <v>0</v>
      </c>
      <c r="CQ120" s="41">
        <f t="shared" si="16"/>
        <v>1.875</v>
      </c>
    </row>
    <row r="121" spans="71:95">
      <c r="BS121" s="38"/>
      <c r="BT121" s="38">
        <v>15</v>
      </c>
      <c r="BU121" s="38">
        <v>54.2</v>
      </c>
      <c r="BV121" s="38">
        <v>42.4</v>
      </c>
      <c r="BW121" s="38">
        <v>35.799999999999997</v>
      </c>
      <c r="BX121" s="38">
        <v>26</v>
      </c>
      <c r="BY121" s="38">
        <v>21.2</v>
      </c>
      <c r="BZ121" s="38">
        <v>18.3</v>
      </c>
      <c r="CA121" s="38">
        <v>12.6</v>
      </c>
      <c r="CB121" s="38">
        <v>8.5</v>
      </c>
      <c r="CC121" s="38">
        <v>6</v>
      </c>
      <c r="CF121" s="41">
        <v>33</v>
      </c>
      <c r="CG121" s="41">
        <f t="shared" si="9"/>
        <v>2.0734511513692637</v>
      </c>
      <c r="CH121" s="41">
        <f t="shared" si="10"/>
        <v>7.5052267201754539</v>
      </c>
      <c r="CI121" s="41">
        <f t="shared" si="11"/>
        <v>2.0729853035931383</v>
      </c>
      <c r="CK121" s="41"/>
      <c r="CL121" s="41">
        <f t="shared" si="12"/>
        <v>0</v>
      </c>
      <c r="CM121" s="41">
        <f t="shared" si="13"/>
        <v>0</v>
      </c>
      <c r="CN121" s="41">
        <f t="shared" si="14"/>
        <v>0</v>
      </c>
      <c r="CO121" s="41">
        <f t="shared" si="14"/>
        <v>0</v>
      </c>
      <c r="CP121" s="41">
        <f t="shared" si="15"/>
        <v>0</v>
      </c>
      <c r="CQ121" s="41">
        <f t="shared" si="16"/>
        <v>1.875</v>
      </c>
    </row>
    <row r="122" spans="71:95">
      <c r="BS122" s="38"/>
      <c r="BT122" s="38">
        <v>20</v>
      </c>
      <c r="BU122" s="38">
        <v>57.2</v>
      </c>
      <c r="BV122" s="38">
        <v>44.8</v>
      </c>
      <c r="BW122" s="38">
        <v>37.9</v>
      </c>
      <c r="BX122" s="38">
        <v>27.6</v>
      </c>
      <c r="BY122" s="38">
        <v>22.6</v>
      </c>
      <c r="BZ122" s="38">
        <v>19.399999999999999</v>
      </c>
      <c r="CA122" s="38">
        <v>13.4</v>
      </c>
      <c r="CB122" s="38">
        <v>9</v>
      </c>
      <c r="CC122" s="38">
        <v>6</v>
      </c>
      <c r="CF122" s="41">
        <v>34</v>
      </c>
      <c r="CG122" s="41">
        <f t="shared" si="9"/>
        <v>2.1362830044410597</v>
      </c>
      <c r="CH122" s="41">
        <f t="shared" si="10"/>
        <v>7.3773117020080594</v>
      </c>
      <c r="CI122" s="41">
        <f t="shared" si="11"/>
        <v>1.8566928200840125</v>
      </c>
      <c r="CK122" s="41"/>
      <c r="CL122" s="41">
        <f t="shared" si="12"/>
        <v>0</v>
      </c>
      <c r="CM122" s="41">
        <f t="shared" si="13"/>
        <v>0</v>
      </c>
      <c r="CN122" s="41">
        <f t="shared" si="14"/>
        <v>0</v>
      </c>
      <c r="CO122" s="41">
        <f t="shared" si="14"/>
        <v>0</v>
      </c>
      <c r="CP122" s="41">
        <f t="shared" si="15"/>
        <v>0</v>
      </c>
      <c r="CQ122" s="41">
        <f t="shared" si="16"/>
        <v>1.875</v>
      </c>
    </row>
    <row r="123" spans="71:95">
      <c r="BS123" s="38"/>
      <c r="BT123" s="38">
        <v>25</v>
      </c>
      <c r="BU123" s="38">
        <v>59.5</v>
      </c>
      <c r="BV123" s="38">
        <v>46.7</v>
      </c>
      <c r="BW123" s="38">
        <v>39.6</v>
      </c>
      <c r="BX123" s="38">
        <v>28.9</v>
      </c>
      <c r="BY123" s="38">
        <v>23.7</v>
      </c>
      <c r="BZ123" s="38">
        <v>20.399999999999999</v>
      </c>
      <c r="CA123" s="38">
        <v>14.1</v>
      </c>
      <c r="CB123" s="38">
        <v>9.5</v>
      </c>
      <c r="CC123" s="38">
        <v>6</v>
      </c>
      <c r="CF123" s="41">
        <v>35</v>
      </c>
      <c r="CG123" s="41">
        <f t="shared" si="9"/>
        <v>2.1991148575128552</v>
      </c>
      <c r="CH123" s="41">
        <f t="shared" si="10"/>
        <v>7.2360679774997898</v>
      </c>
      <c r="CI123" s="41">
        <f t="shared" si="11"/>
        <v>1.6488589908301079</v>
      </c>
      <c r="CK123" s="41"/>
      <c r="CL123" s="41">
        <f t="shared" si="12"/>
        <v>0</v>
      </c>
      <c r="CM123" s="41">
        <f t="shared" si="13"/>
        <v>0</v>
      </c>
      <c r="CN123" s="41">
        <f t="shared" si="14"/>
        <v>0</v>
      </c>
      <c r="CO123" s="41">
        <f t="shared" si="14"/>
        <v>0</v>
      </c>
      <c r="CP123" s="41">
        <f t="shared" si="15"/>
        <v>0</v>
      </c>
      <c r="CQ123" s="41">
        <f t="shared" si="16"/>
        <v>1.875</v>
      </c>
    </row>
    <row r="124" spans="71:95">
      <c r="BS124" s="38"/>
      <c r="BT124" s="38">
        <v>30</v>
      </c>
      <c r="BU124" s="38">
        <v>61.5</v>
      </c>
      <c r="BV124" s="38">
        <v>48.3</v>
      </c>
      <c r="BW124" s="38">
        <v>41</v>
      </c>
      <c r="BX124" s="38">
        <v>30.1</v>
      </c>
      <c r="BY124" s="38">
        <v>24.6</v>
      </c>
      <c r="BZ124" s="38">
        <v>21.3</v>
      </c>
      <c r="CA124" s="38">
        <v>14.7</v>
      </c>
      <c r="CB124" s="38">
        <v>9.9</v>
      </c>
      <c r="CC124" s="38">
        <v>6</v>
      </c>
      <c r="CF124" s="41">
        <v>36</v>
      </c>
      <c r="CG124" s="41">
        <f t="shared" si="9"/>
        <v>2.2619467105846511</v>
      </c>
      <c r="CH124" s="41">
        <f t="shared" si="10"/>
        <v>7.082052971103157</v>
      </c>
      <c r="CI124" s="41">
        <f t="shared" si="11"/>
        <v>1.450304041005241</v>
      </c>
      <c r="CK124" s="41"/>
      <c r="CL124" s="41">
        <f t="shared" si="12"/>
        <v>0</v>
      </c>
      <c r="CM124" s="41">
        <f t="shared" si="13"/>
        <v>0</v>
      </c>
      <c r="CN124" s="41">
        <f t="shared" si="14"/>
        <v>0</v>
      </c>
      <c r="CO124" s="41">
        <f t="shared" si="14"/>
        <v>0</v>
      </c>
      <c r="CP124" s="41">
        <f t="shared" si="15"/>
        <v>0</v>
      </c>
      <c r="CQ124" s="41">
        <f t="shared" si="16"/>
        <v>1.875</v>
      </c>
    </row>
    <row r="125" spans="71:95">
      <c r="BS125" s="38"/>
      <c r="BT125" s="38">
        <v>50</v>
      </c>
      <c r="BU125" s="38">
        <v>67.5</v>
      </c>
      <c r="BV125" s="38">
        <v>53.2</v>
      </c>
      <c r="BW125" s="38">
        <v>45.3</v>
      </c>
      <c r="BX125" s="38">
        <v>33.5</v>
      </c>
      <c r="BY125" s="38">
        <v>27.5</v>
      </c>
      <c r="BZ125" s="38">
        <v>23.8</v>
      </c>
      <c r="CA125" s="38">
        <v>16.5</v>
      </c>
      <c r="CB125" s="38">
        <v>11.1</v>
      </c>
      <c r="CC125" s="38">
        <v>7</v>
      </c>
      <c r="CF125" s="41">
        <v>37</v>
      </c>
      <c r="CG125" s="41">
        <f t="shared" si="9"/>
        <v>2.3247785636564471</v>
      </c>
      <c r="CH125" s="41">
        <f t="shared" si="10"/>
        <v>6.9158745096856453</v>
      </c>
      <c r="CI125" s="41">
        <f t="shared" si="11"/>
        <v>1.2618115762852451</v>
      </c>
      <c r="CK125" s="41"/>
      <c r="CL125" s="41">
        <f t="shared" si="12"/>
        <v>0</v>
      </c>
      <c r="CM125" s="41">
        <f t="shared" si="13"/>
        <v>0</v>
      </c>
      <c r="CN125" s="41">
        <f t="shared" si="14"/>
        <v>0</v>
      </c>
      <c r="CO125" s="41">
        <f t="shared" si="14"/>
        <v>0</v>
      </c>
      <c r="CP125" s="41">
        <f t="shared" si="15"/>
        <v>0</v>
      </c>
      <c r="CQ125" s="41">
        <f t="shared" si="16"/>
        <v>1.875</v>
      </c>
    </row>
    <row r="126" spans="71:95">
      <c r="BS126" s="38"/>
      <c r="BT126" s="38">
        <v>100</v>
      </c>
      <c r="BU126" s="38">
        <v>76.599999999999994</v>
      </c>
      <c r="BV126" s="38">
        <v>60.7</v>
      </c>
      <c r="BW126" s="38">
        <v>51.9</v>
      </c>
      <c r="BX126" s="38">
        <v>38.700000000000003</v>
      </c>
      <c r="BY126" s="38">
        <v>31.9</v>
      </c>
      <c r="BZ126" s="38">
        <v>27.7</v>
      </c>
      <c r="CA126" s="38">
        <v>19.3</v>
      </c>
      <c r="CB126" s="38">
        <v>13</v>
      </c>
      <c r="CC126" s="38">
        <v>8</v>
      </c>
      <c r="CF126" s="41">
        <v>38</v>
      </c>
      <c r="CG126" s="41">
        <f t="shared" si="9"/>
        <v>2.3876104167282426</v>
      </c>
      <c r="CH126" s="41">
        <f t="shared" si="10"/>
        <v>6.7381884237147549</v>
      </c>
      <c r="CI126" s="41">
        <f t="shared" si="11"/>
        <v>1.0841254903143547</v>
      </c>
      <c r="CK126" s="41"/>
      <c r="CL126" s="41">
        <f t="shared" si="12"/>
        <v>0</v>
      </c>
      <c r="CM126" s="41">
        <f t="shared" si="13"/>
        <v>0</v>
      </c>
      <c r="CN126" s="41">
        <f t="shared" si="14"/>
        <v>0</v>
      </c>
      <c r="CO126" s="41">
        <f t="shared" si="14"/>
        <v>0</v>
      </c>
      <c r="CP126" s="41">
        <f t="shared" si="15"/>
        <v>0</v>
      </c>
      <c r="CQ126" s="41">
        <f t="shared" si="16"/>
        <v>1.875</v>
      </c>
    </row>
    <row r="127" spans="71:95">
      <c r="BS127" s="38"/>
      <c r="BT127" s="38">
        <v>500</v>
      </c>
      <c r="BU127" s="38">
        <v>102.5</v>
      </c>
      <c r="BV127" s="38">
        <v>82.3</v>
      </c>
      <c r="BW127" s="38">
        <v>71</v>
      </c>
      <c r="BX127" s="38">
        <v>54.2</v>
      </c>
      <c r="BY127" s="38">
        <v>45.2</v>
      </c>
      <c r="BZ127" s="38">
        <v>39.4</v>
      </c>
      <c r="CA127" s="38">
        <v>27.8</v>
      </c>
      <c r="CB127" s="38">
        <v>18.7</v>
      </c>
      <c r="CC127" s="38">
        <v>12</v>
      </c>
      <c r="CF127" s="41">
        <v>39</v>
      </c>
      <c r="CG127" s="41">
        <f t="shared" si="9"/>
        <v>2.4504422698000385</v>
      </c>
      <c r="CH127" s="41">
        <f t="shared" si="10"/>
        <v>6.549695958994759</v>
      </c>
      <c r="CI127" s="41">
        <f t="shared" si="11"/>
        <v>0.91794702889684343</v>
      </c>
      <c r="CK127" s="41"/>
      <c r="CL127" s="41">
        <f t="shared" si="12"/>
        <v>0</v>
      </c>
      <c r="CM127" s="41">
        <f t="shared" si="13"/>
        <v>0</v>
      </c>
      <c r="CN127" s="41">
        <f t="shared" si="14"/>
        <v>0</v>
      </c>
      <c r="CO127" s="41">
        <f t="shared" si="14"/>
        <v>0</v>
      </c>
      <c r="CP127" s="41">
        <f t="shared" si="15"/>
        <v>0</v>
      </c>
      <c r="CQ127" s="41">
        <f t="shared" si="16"/>
        <v>1.875</v>
      </c>
    </row>
    <row r="128" spans="71:95">
      <c r="BS128" s="38"/>
      <c r="BT128" s="38">
        <v>1000</v>
      </c>
      <c r="BU128" s="38">
        <v>116.3</v>
      </c>
      <c r="BV128" s="38">
        <v>93.9</v>
      </c>
      <c r="BW128" s="38">
        <v>81.3</v>
      </c>
      <c r="BX128" s="38">
        <v>62.7</v>
      </c>
      <c r="BY128" s="38">
        <v>52.5</v>
      </c>
      <c r="BZ128" s="38">
        <v>45.9</v>
      </c>
      <c r="CA128" s="38">
        <v>32.5</v>
      </c>
      <c r="CB128" s="38">
        <v>21.8</v>
      </c>
      <c r="CC128" s="38">
        <v>14</v>
      </c>
      <c r="CF128" s="41">
        <v>40</v>
      </c>
      <c r="CG128" s="41">
        <f t="shared" si="9"/>
        <v>2.5132741228718345</v>
      </c>
      <c r="CH128" s="41">
        <f t="shared" si="10"/>
        <v>6.3511410091698934</v>
      </c>
      <c r="CI128" s="41">
        <f t="shared" si="11"/>
        <v>0.76393202250021064</v>
      </c>
      <c r="CK128" s="41"/>
      <c r="CL128" s="41">
        <f t="shared" si="12"/>
        <v>0</v>
      </c>
      <c r="CM128" s="41">
        <f t="shared" si="13"/>
        <v>0</v>
      </c>
      <c r="CN128" s="41">
        <f t="shared" si="14"/>
        <v>0</v>
      </c>
      <c r="CO128" s="41">
        <f t="shared" si="14"/>
        <v>0</v>
      </c>
      <c r="CP128" s="41">
        <f t="shared" si="15"/>
        <v>0</v>
      </c>
      <c r="CQ128" s="41">
        <f t="shared" si="16"/>
        <v>1.875</v>
      </c>
    </row>
    <row r="129" spans="71:95">
      <c r="CF129" s="41">
        <v>41</v>
      </c>
      <c r="CG129" s="41">
        <f t="shared" si="9"/>
        <v>2.57610597594363</v>
      </c>
      <c r="CH129" s="41">
        <f t="shared" si="10"/>
        <v>6.143307179915988</v>
      </c>
      <c r="CI129" s="41">
        <f t="shared" si="11"/>
        <v>0.62268829799194059</v>
      </c>
      <c r="CK129" s="41"/>
      <c r="CL129" s="41">
        <f t="shared" si="12"/>
        <v>0</v>
      </c>
      <c r="CM129" s="41">
        <f t="shared" si="13"/>
        <v>0</v>
      </c>
      <c r="CN129" s="41">
        <f t="shared" si="14"/>
        <v>0</v>
      </c>
      <c r="CO129" s="41">
        <f t="shared" si="14"/>
        <v>0</v>
      </c>
      <c r="CP129" s="41">
        <f t="shared" si="15"/>
        <v>0</v>
      </c>
      <c r="CQ129" s="41">
        <f t="shared" si="16"/>
        <v>1.875</v>
      </c>
    </row>
    <row r="130" spans="71:95">
      <c r="BS130" s="40" t="s">
        <v>38</v>
      </c>
      <c r="BT130" s="40" t="s">
        <v>16</v>
      </c>
      <c r="BU130" s="40" t="s">
        <v>39</v>
      </c>
      <c r="BV130" s="40"/>
      <c r="BW130" s="40"/>
      <c r="BX130" s="40"/>
      <c r="BY130" s="40"/>
      <c r="BZ130" s="40"/>
      <c r="CA130" s="40"/>
      <c r="CB130" s="40"/>
      <c r="CC130" s="40"/>
      <c r="CF130" s="41">
        <v>42</v>
      </c>
      <c r="CG130" s="41">
        <f t="shared" si="9"/>
        <v>2.638937829015426</v>
      </c>
      <c r="CH130" s="41">
        <f t="shared" si="10"/>
        <v>5.9270146964068626</v>
      </c>
      <c r="CI130" s="41">
        <f t="shared" si="11"/>
        <v>0.49477327982454655</v>
      </c>
      <c r="CK130" s="41"/>
      <c r="CL130" s="41">
        <f t="shared" si="12"/>
        <v>0</v>
      </c>
      <c r="CM130" s="41">
        <f t="shared" si="13"/>
        <v>0</v>
      </c>
      <c r="CN130" s="41">
        <f t="shared" si="14"/>
        <v>0</v>
      </c>
      <c r="CO130" s="41">
        <f t="shared" si="14"/>
        <v>0</v>
      </c>
      <c r="CP130" s="41">
        <f t="shared" si="15"/>
        <v>0</v>
      </c>
      <c r="CQ130" s="41">
        <f t="shared" si="16"/>
        <v>1.875</v>
      </c>
    </row>
    <row r="131" spans="71:95">
      <c r="BS131" s="40"/>
      <c r="BT131" s="40"/>
      <c r="BU131" s="40">
        <v>5</v>
      </c>
      <c r="BV131" s="40">
        <v>10</v>
      </c>
      <c r="BW131" s="40">
        <v>15</v>
      </c>
      <c r="BX131" s="40">
        <v>30</v>
      </c>
      <c r="BY131" s="40">
        <v>45</v>
      </c>
      <c r="BZ131" s="40">
        <v>60</v>
      </c>
      <c r="CA131" s="40">
        <v>120</v>
      </c>
      <c r="CB131" s="40">
        <v>240</v>
      </c>
      <c r="CC131" s="40">
        <v>480</v>
      </c>
      <c r="CF131" s="41">
        <v>43</v>
      </c>
      <c r="CG131" s="41">
        <f t="shared" si="9"/>
        <v>2.7017696820872219</v>
      </c>
      <c r="CH131" s="41">
        <f t="shared" si="10"/>
        <v>5.7031171662602915</v>
      </c>
      <c r="CI131" s="41">
        <f t="shared" si="11"/>
        <v>0.38069179013592258</v>
      </c>
      <c r="CK131" s="41"/>
      <c r="CL131" s="41">
        <f t="shared" si="12"/>
        <v>0</v>
      </c>
      <c r="CM131" s="41">
        <f t="shared" si="13"/>
        <v>0</v>
      </c>
      <c r="CN131" s="41">
        <f t="shared" si="14"/>
        <v>0</v>
      </c>
      <c r="CO131" s="41">
        <f t="shared" si="14"/>
        <v>0</v>
      </c>
      <c r="CP131" s="41">
        <f t="shared" si="15"/>
        <v>0</v>
      </c>
      <c r="CQ131" s="41">
        <f t="shared" si="16"/>
        <v>1.875</v>
      </c>
    </row>
    <row r="132" spans="71:95">
      <c r="BS132" s="40" t="s">
        <v>40</v>
      </c>
      <c r="BT132" s="40">
        <v>1</v>
      </c>
      <c r="BU132" s="40">
        <v>40.1</v>
      </c>
      <c r="BV132" s="40">
        <v>29.9</v>
      </c>
      <c r="BW132" s="40">
        <v>24.7</v>
      </c>
      <c r="BX132" s="40">
        <v>17.7</v>
      </c>
      <c r="BY132" s="40">
        <v>14.5</v>
      </c>
      <c r="BZ132" s="40">
        <v>12.7</v>
      </c>
      <c r="CA132" s="40">
        <v>9</v>
      </c>
      <c r="CB132" s="40">
        <v>6.4</v>
      </c>
      <c r="CC132" s="40">
        <v>4</v>
      </c>
      <c r="CF132" s="41">
        <v>44</v>
      </c>
      <c r="CG132" s="41">
        <f t="shared" si="9"/>
        <v>2.7646015351590179</v>
      </c>
      <c r="CH132" s="41">
        <f t="shared" si="10"/>
        <v>5.4724982107387126</v>
      </c>
      <c r="CI132" s="41">
        <f t="shared" si="11"/>
        <v>0.28089405644699461</v>
      </c>
      <c r="CK132" s="41"/>
      <c r="CL132" s="41">
        <f t="shared" si="12"/>
        <v>0</v>
      </c>
      <c r="CM132" s="41">
        <f t="shared" si="13"/>
        <v>0</v>
      </c>
      <c r="CN132" s="41">
        <f t="shared" si="14"/>
        <v>0</v>
      </c>
      <c r="CO132" s="41">
        <f t="shared" si="14"/>
        <v>0</v>
      </c>
      <c r="CP132" s="41">
        <f t="shared" si="15"/>
        <v>0</v>
      </c>
      <c r="CQ132" s="41">
        <f t="shared" si="16"/>
        <v>1.875</v>
      </c>
    </row>
    <row r="133" spans="71:95">
      <c r="BS133" s="40">
        <v>20</v>
      </c>
      <c r="BT133" s="40">
        <v>2</v>
      </c>
      <c r="BU133" s="40">
        <v>47.9</v>
      </c>
      <c r="BV133" s="40">
        <v>37.5</v>
      </c>
      <c r="BW133" s="40">
        <v>31.6</v>
      </c>
      <c r="BX133" s="40">
        <v>22.9</v>
      </c>
      <c r="BY133" s="40">
        <v>18.7</v>
      </c>
      <c r="BZ133" s="40">
        <v>16.100000000000001</v>
      </c>
      <c r="CA133" s="40">
        <v>11.2</v>
      </c>
      <c r="CB133" s="40">
        <v>7.7</v>
      </c>
      <c r="CC133" s="40">
        <v>5</v>
      </c>
      <c r="CF133" s="41">
        <v>45</v>
      </c>
      <c r="CG133" s="41">
        <f t="shared" si="9"/>
        <v>2.8274333882308138</v>
      </c>
      <c r="CH133" s="41">
        <f t="shared" si="10"/>
        <v>5.2360679774997898</v>
      </c>
      <c r="CI133" s="41">
        <f t="shared" si="11"/>
        <v>0.19577393481938588</v>
      </c>
      <c r="CK133" s="41"/>
      <c r="CL133" s="41">
        <f t="shared" si="12"/>
        <v>0</v>
      </c>
      <c r="CM133" s="41">
        <f t="shared" si="13"/>
        <v>0</v>
      </c>
      <c r="CN133" s="41">
        <f t="shared" si="14"/>
        <v>0</v>
      </c>
      <c r="CO133" s="41">
        <f t="shared" si="14"/>
        <v>0</v>
      </c>
      <c r="CP133" s="41">
        <f t="shared" si="15"/>
        <v>0</v>
      </c>
      <c r="CQ133" s="41">
        <f t="shared" si="16"/>
        <v>1.875</v>
      </c>
    </row>
    <row r="134" spans="71:95">
      <c r="BS134" s="40" t="s">
        <v>41</v>
      </c>
      <c r="BT134" s="40">
        <v>5</v>
      </c>
      <c r="BU134" s="40">
        <v>63.5</v>
      </c>
      <c r="BV134" s="40">
        <v>49.3</v>
      </c>
      <c r="BW134" s="40">
        <v>41.3</v>
      </c>
      <c r="BX134" s="40">
        <v>29.5</v>
      </c>
      <c r="BY134" s="40">
        <v>23.9</v>
      </c>
      <c r="BZ134" s="40">
        <v>20.5</v>
      </c>
      <c r="CA134" s="40">
        <v>14</v>
      </c>
      <c r="CB134" s="40">
        <v>9.4</v>
      </c>
      <c r="CC134" s="40">
        <v>6</v>
      </c>
      <c r="CF134" s="41">
        <v>46</v>
      </c>
      <c r="CG134" s="41">
        <f t="shared" si="9"/>
        <v>2.8902652413026098</v>
      </c>
      <c r="CH134" s="41">
        <f t="shared" si="10"/>
        <v>4.9947595486594194</v>
      </c>
      <c r="CI134" s="41">
        <f t="shared" si="11"/>
        <v>0.1256673554854757</v>
      </c>
      <c r="CK134" s="41"/>
      <c r="CL134" s="41">
        <f t="shared" si="12"/>
        <v>0</v>
      </c>
      <c r="CM134" s="41">
        <f t="shared" si="13"/>
        <v>0</v>
      </c>
      <c r="CN134" s="41">
        <f t="shared" si="14"/>
        <v>0</v>
      </c>
      <c r="CO134" s="41">
        <f t="shared" si="14"/>
        <v>0</v>
      </c>
      <c r="CP134" s="41">
        <f t="shared" si="15"/>
        <v>0</v>
      </c>
      <c r="CQ134" s="41">
        <f t="shared" si="16"/>
        <v>1.875</v>
      </c>
    </row>
    <row r="135" spans="71:95">
      <c r="BS135" s="40">
        <v>0.2</v>
      </c>
      <c r="BT135" s="40">
        <v>10</v>
      </c>
      <c r="BU135" s="40">
        <v>72.3</v>
      </c>
      <c r="BV135" s="40">
        <v>56.6</v>
      </c>
      <c r="BW135" s="40">
        <v>47.8</v>
      </c>
      <c r="BX135" s="40">
        <v>34.4</v>
      </c>
      <c r="BY135" s="40">
        <v>28</v>
      </c>
      <c r="BZ135" s="40">
        <v>24</v>
      </c>
      <c r="CA135" s="40">
        <v>16.3</v>
      </c>
      <c r="CB135" s="40">
        <v>10.9</v>
      </c>
      <c r="CC135" s="40">
        <v>7</v>
      </c>
      <c r="CF135" s="41">
        <v>47</v>
      </c>
      <c r="CG135" s="41">
        <f t="shared" si="9"/>
        <v>2.9530970943744053</v>
      </c>
      <c r="CH135" s="41">
        <f t="shared" si="10"/>
        <v>4.7495252583429002</v>
      </c>
      <c r="CI135" s="41">
        <f t="shared" si="11"/>
        <v>7.085099708524556E-2</v>
      </c>
      <c r="CK135" s="41"/>
      <c r="CL135" s="41">
        <f t="shared" si="12"/>
        <v>0</v>
      </c>
      <c r="CM135" s="41">
        <f t="shared" si="13"/>
        <v>0</v>
      </c>
      <c r="CN135" s="41">
        <f t="shared" si="14"/>
        <v>0</v>
      </c>
      <c r="CO135" s="41">
        <f t="shared" si="14"/>
        <v>0</v>
      </c>
      <c r="CP135" s="41">
        <f t="shared" si="15"/>
        <v>0</v>
      </c>
      <c r="CQ135" s="41">
        <f t="shared" si="16"/>
        <v>1.875</v>
      </c>
    </row>
    <row r="136" spans="71:95">
      <c r="BS136" s="40"/>
      <c r="BT136" s="40">
        <v>15</v>
      </c>
      <c r="BU136" s="40">
        <v>78</v>
      </c>
      <c r="BV136" s="40">
        <v>61.3</v>
      </c>
      <c r="BW136" s="40">
        <v>52</v>
      </c>
      <c r="BX136" s="40">
        <v>37.6</v>
      </c>
      <c r="BY136" s="40">
        <v>30.6</v>
      </c>
      <c r="BZ136" s="40">
        <v>26.3</v>
      </c>
      <c r="CA136" s="40">
        <v>17.899999999999999</v>
      </c>
      <c r="CB136" s="40">
        <v>11.9</v>
      </c>
      <c r="CC136" s="40">
        <v>8</v>
      </c>
      <c r="CF136" s="41">
        <v>48</v>
      </c>
      <c r="CG136" s="41">
        <f t="shared" si="9"/>
        <v>3.0159289474462012</v>
      </c>
      <c r="CH136" s="41">
        <f t="shared" si="10"/>
        <v>4.5013329342572179</v>
      </c>
      <c r="CI136" s="41">
        <f t="shared" si="11"/>
        <v>3.154119474208894E-2</v>
      </c>
      <c r="CK136" s="41"/>
      <c r="CL136" s="41">
        <f t="shared" si="12"/>
        <v>0</v>
      </c>
      <c r="CM136" s="41">
        <f t="shared" si="13"/>
        <v>0</v>
      </c>
      <c r="CN136" s="41">
        <f t="shared" si="14"/>
        <v>0</v>
      </c>
      <c r="CO136" s="41">
        <f t="shared" si="14"/>
        <v>0</v>
      </c>
      <c r="CP136" s="41">
        <f t="shared" si="15"/>
        <v>0</v>
      </c>
      <c r="CQ136" s="41">
        <f t="shared" si="16"/>
        <v>1.875</v>
      </c>
    </row>
    <row r="137" spans="71:95">
      <c r="BS137" s="40"/>
      <c r="BT137" s="40">
        <v>20</v>
      </c>
      <c r="BU137" s="40">
        <v>82.4</v>
      </c>
      <c r="BV137" s="40">
        <v>65</v>
      </c>
      <c r="BW137" s="40">
        <v>55.3</v>
      </c>
      <c r="BX137" s="40">
        <v>40.1</v>
      </c>
      <c r="BY137" s="40">
        <v>32.700000000000003</v>
      </c>
      <c r="BZ137" s="40">
        <v>28.1</v>
      </c>
      <c r="CA137" s="40">
        <v>19.100000000000001</v>
      </c>
      <c r="CB137" s="40">
        <v>12.6</v>
      </c>
      <c r="CC137" s="40">
        <v>8</v>
      </c>
      <c r="CF137" s="41">
        <v>49</v>
      </c>
      <c r="CG137" s="41">
        <f t="shared" si="9"/>
        <v>3.0787608005179972</v>
      </c>
      <c r="CH137" s="41">
        <f t="shared" si="10"/>
        <v>4.2511620781172539</v>
      </c>
      <c r="CI137" s="41">
        <f t="shared" si="11"/>
        <v>7.8930862869137641E-3</v>
      </c>
      <c r="CK137" s="41"/>
      <c r="CL137" s="41">
        <f t="shared" si="12"/>
        <v>0</v>
      </c>
      <c r="CM137" s="41">
        <f t="shared" si="13"/>
        <v>0</v>
      </c>
      <c r="CN137" s="41">
        <f t="shared" si="14"/>
        <v>0</v>
      </c>
      <c r="CO137" s="41">
        <f t="shared" si="14"/>
        <v>0</v>
      </c>
      <c r="CP137" s="41">
        <f t="shared" si="15"/>
        <v>0</v>
      </c>
      <c r="CQ137" s="41">
        <f t="shared" si="16"/>
        <v>1.875</v>
      </c>
    </row>
    <row r="138" spans="71:95">
      <c r="BS138" s="40"/>
      <c r="BT138" s="40">
        <v>25</v>
      </c>
      <c r="BU138" s="40">
        <v>85.9</v>
      </c>
      <c r="BV138" s="40">
        <v>67.900000000000006</v>
      </c>
      <c r="BW138" s="40">
        <v>57.9</v>
      </c>
      <c r="BX138" s="40">
        <v>42.1</v>
      </c>
      <c r="BY138" s="40">
        <v>34.4</v>
      </c>
      <c r="BZ138" s="40">
        <v>29.6</v>
      </c>
      <c r="CA138" s="40">
        <v>20</v>
      </c>
      <c r="CB138" s="40">
        <v>13.2</v>
      </c>
      <c r="CC138" s="40">
        <v>9</v>
      </c>
      <c r="CF138" s="41">
        <v>50</v>
      </c>
      <c r="CG138" s="41">
        <f t="shared" si="9"/>
        <v>3.1415926535897931</v>
      </c>
      <c r="CH138" s="41">
        <f t="shared" si="10"/>
        <v>4.0000000000000009</v>
      </c>
      <c r="CI138" s="41">
        <f t="shared" si="11"/>
        <v>0</v>
      </c>
      <c r="CK138" s="41"/>
      <c r="CL138" s="41">
        <f t="shared" si="12"/>
        <v>0</v>
      </c>
      <c r="CM138" s="41">
        <f t="shared" si="13"/>
        <v>0</v>
      </c>
      <c r="CN138" s="41">
        <f t="shared" si="14"/>
        <v>0</v>
      </c>
      <c r="CO138" s="41">
        <f t="shared" si="14"/>
        <v>0</v>
      </c>
      <c r="CP138" s="41">
        <f t="shared" si="15"/>
        <v>0</v>
      </c>
      <c r="CQ138" s="41">
        <f t="shared" si="16"/>
        <v>1.875</v>
      </c>
    </row>
    <row r="139" spans="71:95">
      <c r="BS139" s="40"/>
      <c r="BT139" s="40">
        <v>30</v>
      </c>
      <c r="BU139" s="40">
        <v>88.9</v>
      </c>
      <c r="BV139" s="40">
        <v>70.5</v>
      </c>
      <c r="BW139" s="40">
        <v>60.2</v>
      </c>
      <c r="BX139" s="40">
        <v>43.9</v>
      </c>
      <c r="BY139" s="40">
        <v>35.799999999999997</v>
      </c>
      <c r="BZ139" s="40">
        <v>30.8</v>
      </c>
      <c r="CA139" s="40">
        <v>20.9</v>
      </c>
      <c r="CB139" s="40">
        <v>13.7</v>
      </c>
      <c r="CC139" s="40">
        <v>9</v>
      </c>
      <c r="CF139" s="41">
        <v>51</v>
      </c>
      <c r="CG139" s="41">
        <f t="shared" si="9"/>
        <v>3.2044245066615891</v>
      </c>
      <c r="CH139" s="41">
        <f t="shared" si="10"/>
        <v>3.7488379218827466</v>
      </c>
      <c r="CI139" s="41">
        <f t="shared" si="11"/>
        <v>7.8930862869137641E-3</v>
      </c>
      <c r="CK139" s="41"/>
      <c r="CL139" s="41">
        <f t="shared" si="12"/>
        <v>0</v>
      </c>
      <c r="CM139" s="41">
        <f t="shared" si="13"/>
        <v>0</v>
      </c>
      <c r="CN139" s="41">
        <f t="shared" si="14"/>
        <v>0</v>
      </c>
      <c r="CO139" s="41">
        <f t="shared" si="14"/>
        <v>0</v>
      </c>
      <c r="CP139" s="41">
        <f t="shared" si="15"/>
        <v>0</v>
      </c>
      <c r="CQ139" s="41">
        <f t="shared" si="16"/>
        <v>1.875</v>
      </c>
    </row>
    <row r="140" spans="71:95">
      <c r="BS140" s="40"/>
      <c r="BT140" s="40">
        <v>50</v>
      </c>
      <c r="BU140" s="40">
        <v>97.8</v>
      </c>
      <c r="BV140" s="40">
        <v>78</v>
      </c>
      <c r="BW140" s="40">
        <v>67</v>
      </c>
      <c r="BX140" s="40">
        <v>49.1</v>
      </c>
      <c r="BY140" s="40">
        <v>40.200000000000003</v>
      </c>
      <c r="BZ140" s="40">
        <v>34.6</v>
      </c>
      <c r="CA140" s="40">
        <v>23.4</v>
      </c>
      <c r="CB140" s="40">
        <v>15.3</v>
      </c>
      <c r="CC140" s="40">
        <v>10</v>
      </c>
      <c r="CF140" s="41">
        <v>52</v>
      </c>
      <c r="CG140" s="41">
        <f t="shared" si="9"/>
        <v>3.267256359733385</v>
      </c>
      <c r="CH140" s="41">
        <f t="shared" si="10"/>
        <v>3.498667065742783</v>
      </c>
      <c r="CI140" s="41">
        <f t="shared" si="11"/>
        <v>3.1541194742088496E-2</v>
      </c>
      <c r="CK140" s="41"/>
      <c r="CL140" s="41">
        <f t="shared" si="12"/>
        <v>0</v>
      </c>
      <c r="CM140" s="41">
        <f t="shared" si="13"/>
        <v>0</v>
      </c>
      <c r="CN140" s="41">
        <f t="shared" si="14"/>
        <v>0</v>
      </c>
      <c r="CO140" s="41">
        <f t="shared" si="14"/>
        <v>0</v>
      </c>
      <c r="CP140" s="41">
        <f t="shared" si="15"/>
        <v>0</v>
      </c>
      <c r="CQ140" s="41">
        <f t="shared" si="16"/>
        <v>1.875</v>
      </c>
    </row>
    <row r="141" spans="71:95">
      <c r="BS141" s="40"/>
      <c r="BT141" s="40">
        <v>100</v>
      </c>
      <c r="BU141" s="40">
        <v>111.4</v>
      </c>
      <c r="BV141" s="40">
        <v>89.6</v>
      </c>
      <c r="BW141" s="40">
        <v>77.400000000000006</v>
      </c>
      <c r="BX141" s="40">
        <v>57.2</v>
      </c>
      <c r="BY141" s="40">
        <v>47</v>
      </c>
      <c r="BZ141" s="40">
        <v>40.5</v>
      </c>
      <c r="CA141" s="40">
        <v>27.3</v>
      </c>
      <c r="CB141" s="40">
        <v>17.600000000000001</v>
      </c>
      <c r="CC141" s="40">
        <v>11</v>
      </c>
      <c r="CF141" s="41">
        <v>53</v>
      </c>
      <c r="CG141" s="41">
        <f t="shared" si="9"/>
        <v>3.330088212805181</v>
      </c>
      <c r="CH141" s="41">
        <f t="shared" si="10"/>
        <v>3.2504747416571007</v>
      </c>
      <c r="CI141" s="41">
        <f t="shared" si="11"/>
        <v>7.085099708524556E-2</v>
      </c>
      <c r="CK141" s="41"/>
      <c r="CL141" s="41">
        <f t="shared" si="12"/>
        <v>0</v>
      </c>
      <c r="CM141" s="41">
        <f t="shared" si="13"/>
        <v>0</v>
      </c>
      <c r="CN141" s="41">
        <f t="shared" si="14"/>
        <v>0</v>
      </c>
      <c r="CO141" s="41">
        <f t="shared" si="14"/>
        <v>0</v>
      </c>
      <c r="CP141" s="41">
        <f t="shared" si="15"/>
        <v>0</v>
      </c>
      <c r="CQ141" s="41">
        <f t="shared" si="16"/>
        <v>1.875</v>
      </c>
    </row>
    <row r="142" spans="71:95">
      <c r="BS142" s="40"/>
      <c r="BT142" s="40">
        <v>500</v>
      </c>
      <c r="BU142" s="40">
        <v>150.6</v>
      </c>
      <c r="BV142" s="40">
        <v>123.6</v>
      </c>
      <c r="BW142" s="40">
        <v>108.5</v>
      </c>
      <c r="BX142" s="40">
        <v>81.599999999999994</v>
      </c>
      <c r="BY142" s="40">
        <v>67.5</v>
      </c>
      <c r="BZ142" s="40">
        <v>58.4</v>
      </c>
      <c r="CA142" s="40">
        <v>39.1</v>
      </c>
      <c r="CB142" s="40">
        <v>24.7</v>
      </c>
      <c r="CC142" s="40">
        <v>15</v>
      </c>
      <c r="CF142" s="41">
        <v>54</v>
      </c>
      <c r="CG142" s="41">
        <f t="shared" si="9"/>
        <v>3.3929200658769769</v>
      </c>
      <c r="CH142" s="41">
        <f t="shared" si="10"/>
        <v>3.0052404513405797</v>
      </c>
      <c r="CI142" s="41">
        <f t="shared" si="11"/>
        <v>0.1256673554854757</v>
      </c>
      <c r="CK142" s="41"/>
      <c r="CL142" s="41">
        <f t="shared" si="12"/>
        <v>0</v>
      </c>
      <c r="CM142" s="41">
        <f t="shared" si="13"/>
        <v>0</v>
      </c>
      <c r="CN142" s="41">
        <f t="shared" si="14"/>
        <v>0</v>
      </c>
      <c r="CO142" s="41">
        <f t="shared" si="14"/>
        <v>0</v>
      </c>
      <c r="CP142" s="41">
        <f t="shared" si="15"/>
        <v>0</v>
      </c>
      <c r="CQ142" s="41">
        <f t="shared" si="16"/>
        <v>1.875</v>
      </c>
    </row>
    <row r="143" spans="71:95">
      <c r="BS143" s="40"/>
      <c r="BT143" s="40">
        <v>1000</v>
      </c>
      <c r="BU143" s="40">
        <v>171.5</v>
      </c>
      <c r="BV143" s="40">
        <v>141.9</v>
      </c>
      <c r="BW143" s="40">
        <v>125.4</v>
      </c>
      <c r="BX143" s="40">
        <v>95.1</v>
      </c>
      <c r="BY143" s="40">
        <v>78.900000000000006</v>
      </c>
      <c r="BZ143" s="40">
        <v>68.400000000000006</v>
      </c>
      <c r="CA143" s="40">
        <v>45.7</v>
      </c>
      <c r="CB143" s="40">
        <v>28.5</v>
      </c>
      <c r="CC143" s="40">
        <v>17</v>
      </c>
      <c r="CF143" s="41">
        <v>55</v>
      </c>
      <c r="CG143" s="41">
        <f t="shared" si="9"/>
        <v>3.4557519189487729</v>
      </c>
      <c r="CH143" s="41">
        <f t="shared" si="10"/>
        <v>2.7639320225002093</v>
      </c>
      <c r="CI143" s="41">
        <f t="shared" si="11"/>
        <v>0.19577393481938588</v>
      </c>
      <c r="CK143" s="41"/>
      <c r="CL143" s="41">
        <f t="shared" si="12"/>
        <v>0</v>
      </c>
      <c r="CM143" s="41">
        <f t="shared" si="13"/>
        <v>0</v>
      </c>
      <c r="CN143" s="41">
        <f t="shared" si="14"/>
        <v>0</v>
      </c>
      <c r="CO143" s="41">
        <f t="shared" si="14"/>
        <v>0</v>
      </c>
      <c r="CP143" s="41">
        <f t="shared" si="15"/>
        <v>0</v>
      </c>
      <c r="CQ143" s="41">
        <f t="shared" si="16"/>
        <v>1.875</v>
      </c>
    </row>
    <row r="144" spans="71:95">
      <c r="CF144" s="41">
        <v>56</v>
      </c>
      <c r="CG144" s="41">
        <f t="shared" si="9"/>
        <v>3.5185837720205688</v>
      </c>
      <c r="CH144" s="41">
        <f t="shared" si="10"/>
        <v>2.5275017892612865</v>
      </c>
      <c r="CI144" s="41">
        <f t="shared" si="11"/>
        <v>0.28089405644699506</v>
      </c>
      <c r="CK144" s="41"/>
      <c r="CL144" s="41">
        <f t="shared" si="12"/>
        <v>0</v>
      </c>
      <c r="CM144" s="41">
        <f t="shared" si="13"/>
        <v>0</v>
      </c>
      <c r="CN144" s="41">
        <f t="shared" si="14"/>
        <v>0</v>
      </c>
      <c r="CO144" s="41">
        <f t="shared" si="14"/>
        <v>0</v>
      </c>
      <c r="CP144" s="41">
        <f t="shared" si="15"/>
        <v>0</v>
      </c>
      <c r="CQ144" s="41">
        <f t="shared" si="16"/>
        <v>1.875</v>
      </c>
    </row>
    <row r="145" spans="84:95">
      <c r="CF145" s="41">
        <v>57</v>
      </c>
      <c r="CG145" s="41">
        <f t="shared" si="9"/>
        <v>3.5814156250923639</v>
      </c>
      <c r="CH145" s="41">
        <f t="shared" si="10"/>
        <v>2.2968828337397111</v>
      </c>
      <c r="CI145" s="41">
        <f t="shared" si="11"/>
        <v>0.38069179013592125</v>
      </c>
      <c r="CK145" s="41"/>
      <c r="CL145" s="41">
        <f t="shared" si="12"/>
        <v>0</v>
      </c>
      <c r="CM145" s="41">
        <f t="shared" si="13"/>
        <v>0</v>
      </c>
      <c r="CN145" s="41">
        <f t="shared" si="14"/>
        <v>0</v>
      </c>
      <c r="CO145" s="41">
        <f t="shared" si="14"/>
        <v>0</v>
      </c>
      <c r="CP145" s="41">
        <f t="shared" si="15"/>
        <v>0</v>
      </c>
      <c r="CQ145" s="41">
        <f t="shared" si="16"/>
        <v>1.875</v>
      </c>
    </row>
    <row r="146" spans="84:95">
      <c r="CF146" s="41">
        <v>58</v>
      </c>
      <c r="CG146" s="41">
        <f t="shared" si="9"/>
        <v>3.6442474781641598</v>
      </c>
      <c r="CH146" s="41">
        <f t="shared" si="10"/>
        <v>2.07298530359314</v>
      </c>
      <c r="CI146" s="41">
        <f t="shared" si="11"/>
        <v>0.49477327982454522</v>
      </c>
      <c r="CK146" s="41"/>
      <c r="CL146" s="41">
        <f t="shared" si="12"/>
        <v>0</v>
      </c>
      <c r="CM146" s="41">
        <f t="shared" si="13"/>
        <v>0</v>
      </c>
      <c r="CN146" s="41">
        <f t="shared" si="14"/>
        <v>0</v>
      </c>
      <c r="CO146" s="41">
        <f t="shared" si="14"/>
        <v>0</v>
      </c>
      <c r="CP146" s="41">
        <f t="shared" si="15"/>
        <v>0</v>
      </c>
      <c r="CQ146" s="41">
        <f t="shared" si="16"/>
        <v>1.875</v>
      </c>
    </row>
    <row r="147" spans="84:95">
      <c r="CF147" s="41">
        <v>59</v>
      </c>
      <c r="CG147" s="41">
        <f t="shared" si="9"/>
        <v>3.7070793312359558</v>
      </c>
      <c r="CH147" s="41">
        <f t="shared" si="10"/>
        <v>1.8566928200840143</v>
      </c>
      <c r="CI147" s="41">
        <f t="shared" si="11"/>
        <v>0.62268829799193925</v>
      </c>
      <c r="CK147" s="41"/>
      <c r="CL147" s="41">
        <f t="shared" si="12"/>
        <v>0</v>
      </c>
      <c r="CM147" s="41">
        <f t="shared" si="13"/>
        <v>0</v>
      </c>
      <c r="CN147" s="41">
        <f t="shared" si="14"/>
        <v>0</v>
      </c>
      <c r="CO147" s="41">
        <f t="shared" si="14"/>
        <v>0</v>
      </c>
      <c r="CP147" s="41">
        <f t="shared" si="15"/>
        <v>0</v>
      </c>
      <c r="CQ147" s="41">
        <f t="shared" si="16"/>
        <v>1.875</v>
      </c>
    </row>
    <row r="148" spans="84:95">
      <c r="CF148" s="41">
        <v>60</v>
      </c>
      <c r="CG148" s="41">
        <f t="shared" si="9"/>
        <v>3.7699111843077517</v>
      </c>
      <c r="CH148" s="41">
        <f t="shared" si="10"/>
        <v>1.6488589908301079</v>
      </c>
      <c r="CI148" s="41">
        <f t="shared" si="11"/>
        <v>0.76393202250020975</v>
      </c>
      <c r="CK148" s="41"/>
      <c r="CL148" s="41">
        <f t="shared" si="12"/>
        <v>0</v>
      </c>
      <c r="CM148" s="41">
        <f t="shared" si="13"/>
        <v>0</v>
      </c>
      <c r="CN148" s="41">
        <f t="shared" si="14"/>
        <v>0</v>
      </c>
      <c r="CO148" s="41">
        <f t="shared" si="14"/>
        <v>0</v>
      </c>
      <c r="CP148" s="41">
        <f t="shared" si="15"/>
        <v>0</v>
      </c>
      <c r="CQ148" s="41">
        <f t="shared" si="16"/>
        <v>1.875</v>
      </c>
    </row>
    <row r="149" spans="84:95">
      <c r="CF149" s="41">
        <v>61</v>
      </c>
      <c r="CG149" s="41">
        <f t="shared" si="9"/>
        <v>3.8327430373795477</v>
      </c>
      <c r="CH149" s="41">
        <f t="shared" si="10"/>
        <v>1.4503040410052415</v>
      </c>
      <c r="CI149" s="41">
        <f t="shared" si="11"/>
        <v>0.91794702889684299</v>
      </c>
      <c r="CK149" s="41"/>
      <c r="CL149" s="41">
        <f t="shared" si="12"/>
        <v>0</v>
      </c>
      <c r="CM149" s="41">
        <f t="shared" si="13"/>
        <v>0</v>
      </c>
      <c r="CN149" s="41">
        <f t="shared" si="14"/>
        <v>0</v>
      </c>
      <c r="CO149" s="41">
        <f t="shared" si="14"/>
        <v>0</v>
      </c>
      <c r="CP149" s="41">
        <f t="shared" si="15"/>
        <v>0</v>
      </c>
      <c r="CQ149" s="41">
        <f t="shared" si="16"/>
        <v>1.875</v>
      </c>
    </row>
    <row r="150" spans="84:95">
      <c r="CF150" s="41">
        <v>62</v>
      </c>
      <c r="CG150" s="41">
        <f t="shared" si="9"/>
        <v>3.8955748904513436</v>
      </c>
      <c r="CH150" s="41">
        <f t="shared" si="10"/>
        <v>1.2618115762852451</v>
      </c>
      <c r="CI150" s="41">
        <f t="shared" si="11"/>
        <v>1.0841254903143538</v>
      </c>
      <c r="CK150" s="41"/>
      <c r="CL150" s="41">
        <f t="shared" si="12"/>
        <v>0</v>
      </c>
      <c r="CM150" s="41">
        <f t="shared" si="13"/>
        <v>0</v>
      </c>
      <c r="CN150" s="41">
        <f t="shared" si="14"/>
        <v>0</v>
      </c>
      <c r="CO150" s="41">
        <f t="shared" si="14"/>
        <v>0</v>
      </c>
      <c r="CP150" s="41">
        <f t="shared" si="15"/>
        <v>0</v>
      </c>
      <c r="CQ150" s="41">
        <f t="shared" si="16"/>
        <v>1.875</v>
      </c>
    </row>
    <row r="151" spans="84:95">
      <c r="CF151" s="41">
        <v>63</v>
      </c>
      <c r="CG151" s="41">
        <f t="shared" si="9"/>
        <v>3.9584067435231391</v>
      </c>
      <c r="CH151" s="41">
        <f t="shared" si="10"/>
        <v>1.0841254903143547</v>
      </c>
      <c r="CI151" s="41">
        <f t="shared" si="11"/>
        <v>1.2618115762852442</v>
      </c>
      <c r="CK151" s="41"/>
      <c r="CL151" s="41">
        <f t="shared" si="12"/>
        <v>0</v>
      </c>
      <c r="CM151" s="41">
        <f t="shared" si="13"/>
        <v>0</v>
      </c>
      <c r="CN151" s="41">
        <f t="shared" si="14"/>
        <v>0</v>
      </c>
      <c r="CO151" s="41">
        <f t="shared" si="14"/>
        <v>0</v>
      </c>
      <c r="CP151" s="41">
        <f t="shared" si="15"/>
        <v>0</v>
      </c>
      <c r="CQ151" s="41">
        <f t="shared" si="16"/>
        <v>1.875</v>
      </c>
    </row>
    <row r="152" spans="84:95">
      <c r="CF152" s="41">
        <v>64</v>
      </c>
      <c r="CG152" s="41">
        <f t="shared" si="9"/>
        <v>4.0212385965949355</v>
      </c>
      <c r="CH152" s="41">
        <f t="shared" si="10"/>
        <v>0.91794702889684254</v>
      </c>
      <c r="CI152" s="41">
        <f t="shared" si="11"/>
        <v>1.4503040410052419</v>
      </c>
      <c r="CK152" s="41"/>
      <c r="CL152" s="41">
        <f t="shared" si="12"/>
        <v>0</v>
      </c>
      <c r="CM152" s="41">
        <f t="shared" si="13"/>
        <v>0</v>
      </c>
      <c r="CN152" s="41">
        <f t="shared" si="14"/>
        <v>0</v>
      </c>
      <c r="CO152" s="41">
        <f t="shared" si="14"/>
        <v>0</v>
      </c>
      <c r="CP152" s="41">
        <f t="shared" si="15"/>
        <v>0</v>
      </c>
      <c r="CQ152" s="41">
        <f t="shared" si="16"/>
        <v>1.875</v>
      </c>
    </row>
    <row r="153" spans="84:95">
      <c r="CF153" s="41">
        <v>65</v>
      </c>
      <c r="CG153" s="41">
        <f t="shared" ref="CG153:CG188" si="17">CF153%*2*PI()</f>
        <v>4.0840704496667311</v>
      </c>
      <c r="CH153" s="41">
        <f t="shared" si="10"/>
        <v>0.76393202250021064</v>
      </c>
      <c r="CI153" s="41">
        <f t="shared" si="11"/>
        <v>1.648858990830107</v>
      </c>
      <c r="CK153" s="41"/>
      <c r="CL153" s="41">
        <f t="shared" si="12"/>
        <v>0</v>
      </c>
      <c r="CM153" s="41">
        <f t="shared" si="13"/>
        <v>0</v>
      </c>
      <c r="CN153" s="41">
        <f t="shared" si="14"/>
        <v>0</v>
      </c>
      <c r="CO153" s="41">
        <f t="shared" si="14"/>
        <v>0</v>
      </c>
      <c r="CP153" s="41">
        <f t="shared" si="15"/>
        <v>0</v>
      </c>
      <c r="CQ153" s="41">
        <f t="shared" si="16"/>
        <v>1.875</v>
      </c>
    </row>
    <row r="154" spans="84:95">
      <c r="CF154" s="41">
        <v>66</v>
      </c>
      <c r="CG154" s="41">
        <f t="shared" si="17"/>
        <v>4.1469023027385274</v>
      </c>
      <c r="CH154" s="41">
        <f t="shared" ref="CH154:CH188" si="18">($N$78/2)*SIN(CG154)+N$78/2</f>
        <v>0.62268829799193881</v>
      </c>
      <c r="CI154" s="41">
        <f t="shared" ref="CI154:CI188" si="19">($N$78/2)*COS(CG154)+N$78/2</f>
        <v>1.8566928200840147</v>
      </c>
      <c r="CK154" s="41"/>
      <c r="CL154" s="41">
        <f t="shared" ref="CL154:CL188" si="20">IF(N$75="Rectangular",CJ154,CH154)</f>
        <v>0</v>
      </c>
      <c r="CM154" s="41">
        <f t="shared" ref="CM154:CM188" si="21">IF(N$75="Rectangular",CK154,CI154)</f>
        <v>0</v>
      </c>
      <c r="CN154" s="41">
        <f t="shared" ref="CN154:CO189" si="22">IF(MAX($CL$89:$CM$189)&gt;5,CL154*(5/MAX($CL$89:$CM$189)),CL154)</f>
        <v>0</v>
      </c>
      <c r="CO154" s="41">
        <f t="shared" si="22"/>
        <v>0</v>
      </c>
      <c r="CP154" s="41">
        <f t="shared" ref="CP154:CP189" si="23">IF(MAX($CN$89:$CN$189)=5,CN154,CN154+0.5*(5-MAX($CN$89:$CN$189)))</f>
        <v>0</v>
      </c>
      <c r="CQ154" s="41">
        <f t="shared" ref="CQ154:CQ189" si="24">IF(MAX($CO$89:$CO$189)=5,CO154,CO154+0.5*(5-MAX($CO$89:$CO$189)))</f>
        <v>1.875</v>
      </c>
    </row>
    <row r="155" spans="84:95">
      <c r="CF155" s="41">
        <v>67</v>
      </c>
      <c r="CG155" s="41">
        <f t="shared" si="17"/>
        <v>4.209734155810323</v>
      </c>
      <c r="CH155" s="41">
        <f t="shared" si="18"/>
        <v>0.49477327982454566</v>
      </c>
      <c r="CI155" s="41">
        <f t="shared" si="19"/>
        <v>2.0729853035931392</v>
      </c>
      <c r="CK155" s="41"/>
      <c r="CL155" s="41">
        <f t="shared" si="20"/>
        <v>0</v>
      </c>
      <c r="CM155" s="41">
        <f t="shared" si="21"/>
        <v>0</v>
      </c>
      <c r="CN155" s="41">
        <f t="shared" si="22"/>
        <v>0</v>
      </c>
      <c r="CO155" s="41">
        <f t="shared" si="22"/>
        <v>0</v>
      </c>
      <c r="CP155" s="41">
        <f t="shared" si="23"/>
        <v>0</v>
      </c>
      <c r="CQ155" s="41">
        <f t="shared" si="24"/>
        <v>1.875</v>
      </c>
    </row>
    <row r="156" spans="84:95">
      <c r="CF156" s="41">
        <v>68</v>
      </c>
      <c r="CG156" s="41">
        <f t="shared" si="17"/>
        <v>4.2725660088821193</v>
      </c>
      <c r="CH156" s="41">
        <f t="shared" si="18"/>
        <v>0.3806917901359208</v>
      </c>
      <c r="CI156" s="41">
        <f t="shared" si="19"/>
        <v>2.2968828337397111</v>
      </c>
      <c r="CK156" s="41"/>
      <c r="CL156" s="41">
        <f t="shared" si="20"/>
        <v>0</v>
      </c>
      <c r="CM156" s="41">
        <f t="shared" si="21"/>
        <v>0</v>
      </c>
      <c r="CN156" s="41">
        <f t="shared" si="22"/>
        <v>0</v>
      </c>
      <c r="CO156" s="41">
        <f t="shared" si="22"/>
        <v>0</v>
      </c>
      <c r="CP156" s="41">
        <f t="shared" si="23"/>
        <v>0</v>
      </c>
      <c r="CQ156" s="41">
        <f t="shared" si="24"/>
        <v>1.875</v>
      </c>
    </row>
    <row r="157" spans="84:95">
      <c r="CF157" s="41">
        <v>69</v>
      </c>
      <c r="CG157" s="41">
        <f t="shared" si="17"/>
        <v>4.335397861953914</v>
      </c>
      <c r="CH157" s="41">
        <f t="shared" si="18"/>
        <v>0.2808940564469955</v>
      </c>
      <c r="CI157" s="41">
        <f t="shared" si="19"/>
        <v>2.5275017892612857</v>
      </c>
      <c r="CK157" s="41"/>
      <c r="CL157" s="41">
        <f t="shared" si="20"/>
        <v>0</v>
      </c>
      <c r="CM157" s="41">
        <f t="shared" si="21"/>
        <v>0</v>
      </c>
      <c r="CN157" s="41">
        <f t="shared" si="22"/>
        <v>0</v>
      </c>
      <c r="CO157" s="41">
        <f t="shared" si="22"/>
        <v>0</v>
      </c>
      <c r="CP157" s="41">
        <f t="shared" si="23"/>
        <v>0</v>
      </c>
      <c r="CQ157" s="41">
        <f t="shared" si="24"/>
        <v>1.875</v>
      </c>
    </row>
    <row r="158" spans="84:95">
      <c r="CF158" s="41">
        <v>70</v>
      </c>
      <c r="CG158" s="41">
        <f t="shared" si="17"/>
        <v>4.3982297150257104</v>
      </c>
      <c r="CH158" s="41">
        <f t="shared" si="18"/>
        <v>0.19577393481938588</v>
      </c>
      <c r="CI158" s="41">
        <f t="shared" si="19"/>
        <v>2.7639320225002098</v>
      </c>
      <c r="CK158" s="41"/>
      <c r="CL158" s="41">
        <f t="shared" si="20"/>
        <v>0</v>
      </c>
      <c r="CM158" s="41">
        <f t="shared" si="21"/>
        <v>0</v>
      </c>
      <c r="CN158" s="41">
        <f t="shared" si="22"/>
        <v>0</v>
      </c>
      <c r="CO158" s="41">
        <f t="shared" si="22"/>
        <v>0</v>
      </c>
      <c r="CP158" s="41">
        <f t="shared" si="23"/>
        <v>0</v>
      </c>
      <c r="CQ158" s="41">
        <f t="shared" si="24"/>
        <v>1.875</v>
      </c>
    </row>
    <row r="159" spans="84:95">
      <c r="CF159" s="41">
        <v>71</v>
      </c>
      <c r="CG159" s="41">
        <f t="shared" si="17"/>
        <v>4.4610615680975059</v>
      </c>
      <c r="CH159" s="41">
        <f t="shared" si="18"/>
        <v>0.12566735548547614</v>
      </c>
      <c r="CI159" s="41">
        <f t="shared" si="19"/>
        <v>3.0052404513405788</v>
      </c>
      <c r="CK159" s="41"/>
      <c r="CL159" s="41">
        <f t="shared" si="20"/>
        <v>0</v>
      </c>
      <c r="CM159" s="41">
        <f t="shared" si="21"/>
        <v>0</v>
      </c>
      <c r="CN159" s="41">
        <f t="shared" si="22"/>
        <v>0</v>
      </c>
      <c r="CO159" s="41">
        <f t="shared" si="22"/>
        <v>0</v>
      </c>
      <c r="CP159" s="41">
        <f t="shared" si="23"/>
        <v>0</v>
      </c>
      <c r="CQ159" s="41">
        <f t="shared" si="24"/>
        <v>1.875</v>
      </c>
    </row>
    <row r="160" spans="84:95">
      <c r="CF160" s="41">
        <v>72</v>
      </c>
      <c r="CG160" s="41">
        <f t="shared" si="17"/>
        <v>4.5238934211693023</v>
      </c>
      <c r="CH160" s="41">
        <f t="shared" si="18"/>
        <v>7.0850997085245115E-2</v>
      </c>
      <c r="CI160" s="41">
        <f t="shared" si="19"/>
        <v>3.2504747416571016</v>
      </c>
      <c r="CK160" s="41"/>
      <c r="CL160" s="41">
        <f t="shared" si="20"/>
        <v>0</v>
      </c>
      <c r="CM160" s="41">
        <f t="shared" si="21"/>
        <v>0</v>
      </c>
      <c r="CN160" s="41">
        <f t="shared" si="22"/>
        <v>0</v>
      </c>
      <c r="CO160" s="41">
        <f t="shared" si="22"/>
        <v>0</v>
      </c>
      <c r="CP160" s="41">
        <f t="shared" si="23"/>
        <v>0</v>
      </c>
      <c r="CQ160" s="41">
        <f t="shared" si="24"/>
        <v>1.875</v>
      </c>
    </row>
    <row r="161" spans="84:95">
      <c r="CF161" s="41">
        <v>73</v>
      </c>
      <c r="CG161" s="41">
        <f t="shared" si="17"/>
        <v>4.5867252742410978</v>
      </c>
      <c r="CH161" s="41">
        <f t="shared" si="18"/>
        <v>3.154119474208894E-2</v>
      </c>
      <c r="CI161" s="41">
        <f t="shared" si="19"/>
        <v>3.4986670657427816</v>
      </c>
      <c r="CK161" s="41"/>
      <c r="CL161" s="41">
        <f t="shared" si="20"/>
        <v>0</v>
      </c>
      <c r="CM161" s="41">
        <f t="shared" si="21"/>
        <v>0</v>
      </c>
      <c r="CN161" s="41">
        <f t="shared" si="22"/>
        <v>0</v>
      </c>
      <c r="CO161" s="41">
        <f t="shared" si="22"/>
        <v>0</v>
      </c>
      <c r="CP161" s="41">
        <f t="shared" si="23"/>
        <v>0</v>
      </c>
      <c r="CQ161" s="41">
        <f t="shared" si="24"/>
        <v>1.875</v>
      </c>
    </row>
    <row r="162" spans="84:95">
      <c r="CF162" s="41">
        <v>74</v>
      </c>
      <c r="CG162" s="41">
        <f t="shared" si="17"/>
        <v>4.6495571273128942</v>
      </c>
      <c r="CH162" s="41">
        <f t="shared" si="18"/>
        <v>7.8930862869137641E-3</v>
      </c>
      <c r="CI162" s="41">
        <f t="shared" si="19"/>
        <v>3.748837921882747</v>
      </c>
      <c r="CK162" s="41"/>
      <c r="CL162" s="41">
        <f t="shared" si="20"/>
        <v>0</v>
      </c>
      <c r="CM162" s="41">
        <f t="shared" si="21"/>
        <v>0</v>
      </c>
      <c r="CN162" s="41">
        <f t="shared" si="22"/>
        <v>0</v>
      </c>
      <c r="CO162" s="41">
        <f t="shared" si="22"/>
        <v>0</v>
      </c>
      <c r="CP162" s="41">
        <f t="shared" si="23"/>
        <v>0</v>
      </c>
      <c r="CQ162" s="41">
        <f t="shared" si="24"/>
        <v>1.875</v>
      </c>
    </row>
    <row r="163" spans="84:95">
      <c r="CF163" s="41">
        <v>75</v>
      </c>
      <c r="CG163" s="41">
        <f t="shared" si="17"/>
        <v>4.7123889803846897</v>
      </c>
      <c r="CH163" s="41">
        <f t="shared" si="18"/>
        <v>0</v>
      </c>
      <c r="CI163" s="41">
        <f t="shared" si="19"/>
        <v>3.9999999999999991</v>
      </c>
      <c r="CK163" s="41"/>
      <c r="CL163" s="41">
        <f t="shared" si="20"/>
        <v>0</v>
      </c>
      <c r="CM163" s="41">
        <f t="shared" si="21"/>
        <v>0</v>
      </c>
      <c r="CN163" s="41">
        <f t="shared" si="22"/>
        <v>0</v>
      </c>
      <c r="CO163" s="41">
        <f t="shared" si="22"/>
        <v>0</v>
      </c>
      <c r="CP163" s="41">
        <f t="shared" si="23"/>
        <v>0</v>
      </c>
      <c r="CQ163" s="41">
        <f t="shared" si="24"/>
        <v>1.875</v>
      </c>
    </row>
    <row r="164" spans="84:95">
      <c r="CF164" s="41">
        <v>76</v>
      </c>
      <c r="CG164" s="41">
        <f t="shared" si="17"/>
        <v>4.7752208334564852</v>
      </c>
      <c r="CH164" s="41">
        <f t="shared" si="18"/>
        <v>7.8930862869137641E-3</v>
      </c>
      <c r="CI164" s="41">
        <f t="shared" si="19"/>
        <v>4.2511620781172512</v>
      </c>
      <c r="CK164" s="41"/>
      <c r="CL164" s="41">
        <f t="shared" si="20"/>
        <v>0</v>
      </c>
      <c r="CM164" s="41">
        <f t="shared" si="21"/>
        <v>0</v>
      </c>
      <c r="CN164" s="41">
        <f t="shared" si="22"/>
        <v>0</v>
      </c>
      <c r="CO164" s="41">
        <f t="shared" si="22"/>
        <v>0</v>
      </c>
      <c r="CP164" s="41">
        <f t="shared" si="23"/>
        <v>0</v>
      </c>
      <c r="CQ164" s="41">
        <f t="shared" si="24"/>
        <v>1.875</v>
      </c>
    </row>
    <row r="165" spans="84:95">
      <c r="CF165" s="41">
        <v>77</v>
      </c>
      <c r="CG165" s="41">
        <f t="shared" si="17"/>
        <v>4.8380526865282816</v>
      </c>
      <c r="CH165" s="41">
        <f t="shared" si="18"/>
        <v>3.1541194742088496E-2</v>
      </c>
      <c r="CI165" s="41">
        <f t="shared" si="19"/>
        <v>4.501332934257217</v>
      </c>
      <c r="CK165" s="41"/>
      <c r="CL165" s="41">
        <f t="shared" si="20"/>
        <v>0</v>
      </c>
      <c r="CM165" s="41">
        <f t="shared" si="21"/>
        <v>0</v>
      </c>
      <c r="CN165" s="41">
        <f t="shared" si="22"/>
        <v>0</v>
      </c>
      <c r="CO165" s="41">
        <f t="shared" si="22"/>
        <v>0</v>
      </c>
      <c r="CP165" s="41">
        <f t="shared" si="23"/>
        <v>0</v>
      </c>
      <c r="CQ165" s="41">
        <f t="shared" si="24"/>
        <v>1.875</v>
      </c>
    </row>
    <row r="166" spans="84:95">
      <c r="CF166" s="41">
        <v>78</v>
      </c>
      <c r="CG166" s="41">
        <f t="shared" si="17"/>
        <v>4.9008845396000771</v>
      </c>
      <c r="CH166" s="41">
        <f t="shared" si="18"/>
        <v>7.0850997085245115E-2</v>
      </c>
      <c r="CI166" s="41">
        <f t="shared" si="19"/>
        <v>4.7495252583428975</v>
      </c>
      <c r="CK166" s="41"/>
      <c r="CL166" s="41">
        <f t="shared" si="20"/>
        <v>0</v>
      </c>
      <c r="CM166" s="41">
        <f t="shared" si="21"/>
        <v>0</v>
      </c>
      <c r="CN166" s="41">
        <f t="shared" si="22"/>
        <v>0</v>
      </c>
      <c r="CO166" s="41">
        <f t="shared" si="22"/>
        <v>0</v>
      </c>
      <c r="CP166" s="41">
        <f t="shared" si="23"/>
        <v>0</v>
      </c>
      <c r="CQ166" s="41">
        <f t="shared" si="24"/>
        <v>1.875</v>
      </c>
    </row>
    <row r="167" spans="84:95">
      <c r="CF167" s="41">
        <v>79</v>
      </c>
      <c r="CG167" s="41">
        <f t="shared" si="17"/>
        <v>4.9637163926718735</v>
      </c>
      <c r="CH167" s="41">
        <f t="shared" si="18"/>
        <v>0.1256673554854757</v>
      </c>
      <c r="CI167" s="41">
        <f t="shared" si="19"/>
        <v>4.9947595486594194</v>
      </c>
      <c r="CK167" s="41"/>
      <c r="CL167" s="41">
        <f t="shared" si="20"/>
        <v>0</v>
      </c>
      <c r="CM167" s="41">
        <f t="shared" si="21"/>
        <v>0</v>
      </c>
      <c r="CN167" s="41">
        <f t="shared" si="22"/>
        <v>0</v>
      </c>
      <c r="CO167" s="41">
        <f t="shared" si="22"/>
        <v>0</v>
      </c>
      <c r="CP167" s="41">
        <f t="shared" si="23"/>
        <v>0</v>
      </c>
      <c r="CQ167" s="41">
        <f t="shared" si="24"/>
        <v>1.875</v>
      </c>
    </row>
    <row r="168" spans="84:95">
      <c r="CF168" s="41">
        <v>80</v>
      </c>
      <c r="CG168" s="41">
        <f t="shared" si="17"/>
        <v>5.026548245743669</v>
      </c>
      <c r="CH168" s="41">
        <f t="shared" si="18"/>
        <v>0.19577393481938543</v>
      </c>
      <c r="CI168" s="41">
        <f t="shared" si="19"/>
        <v>5.2360679774997889</v>
      </c>
      <c r="CK168" s="41"/>
      <c r="CL168" s="41">
        <f t="shared" si="20"/>
        <v>0</v>
      </c>
      <c r="CM168" s="41">
        <f t="shared" si="21"/>
        <v>0</v>
      </c>
      <c r="CN168" s="41">
        <f t="shared" si="22"/>
        <v>0</v>
      </c>
      <c r="CO168" s="41">
        <f t="shared" si="22"/>
        <v>0</v>
      </c>
      <c r="CP168" s="41">
        <f t="shared" si="23"/>
        <v>0</v>
      </c>
      <c r="CQ168" s="41">
        <f t="shared" si="24"/>
        <v>1.875</v>
      </c>
    </row>
    <row r="169" spans="84:95">
      <c r="CF169" s="41">
        <v>81</v>
      </c>
      <c r="CG169" s="41">
        <f t="shared" si="17"/>
        <v>5.0893800988154654</v>
      </c>
      <c r="CH169" s="41">
        <f t="shared" si="18"/>
        <v>0.28089405644699506</v>
      </c>
      <c r="CI169" s="41">
        <f t="shared" si="19"/>
        <v>5.4724982107387135</v>
      </c>
      <c r="CK169" s="41"/>
      <c r="CL169" s="41">
        <f t="shared" si="20"/>
        <v>0</v>
      </c>
      <c r="CM169" s="41">
        <f t="shared" si="21"/>
        <v>0</v>
      </c>
      <c r="CN169" s="41">
        <f t="shared" si="22"/>
        <v>0</v>
      </c>
      <c r="CO169" s="41">
        <f t="shared" si="22"/>
        <v>0</v>
      </c>
      <c r="CP169" s="41">
        <f t="shared" si="23"/>
        <v>0</v>
      </c>
      <c r="CQ169" s="41">
        <f t="shared" si="24"/>
        <v>1.875</v>
      </c>
    </row>
    <row r="170" spans="84:95">
      <c r="CF170" s="41">
        <v>82</v>
      </c>
      <c r="CG170" s="41">
        <f t="shared" si="17"/>
        <v>5.15221195188726</v>
      </c>
      <c r="CH170" s="41">
        <f t="shared" si="18"/>
        <v>0.38069179013592036</v>
      </c>
      <c r="CI170" s="41">
        <f t="shared" si="19"/>
        <v>5.7031171662602871</v>
      </c>
      <c r="CK170" s="41"/>
      <c r="CL170" s="41">
        <f t="shared" si="20"/>
        <v>0</v>
      </c>
      <c r="CM170" s="41">
        <f t="shared" si="21"/>
        <v>0</v>
      </c>
      <c r="CN170" s="41">
        <f t="shared" si="22"/>
        <v>0</v>
      </c>
      <c r="CO170" s="41">
        <f t="shared" si="22"/>
        <v>0</v>
      </c>
      <c r="CP170" s="41">
        <f t="shared" si="23"/>
        <v>0</v>
      </c>
      <c r="CQ170" s="41">
        <f t="shared" si="24"/>
        <v>1.875</v>
      </c>
    </row>
    <row r="171" spans="84:95">
      <c r="CF171" s="41">
        <v>83</v>
      </c>
      <c r="CG171" s="41">
        <f t="shared" si="17"/>
        <v>5.2150438049590564</v>
      </c>
      <c r="CH171" s="41">
        <f t="shared" si="18"/>
        <v>0.49477327982454478</v>
      </c>
      <c r="CI171" s="41">
        <f t="shared" si="19"/>
        <v>5.92701469640686</v>
      </c>
      <c r="CK171" s="41"/>
      <c r="CL171" s="41">
        <f t="shared" si="20"/>
        <v>0</v>
      </c>
      <c r="CM171" s="41">
        <f t="shared" si="21"/>
        <v>0</v>
      </c>
      <c r="CN171" s="41">
        <f t="shared" si="22"/>
        <v>0</v>
      </c>
      <c r="CO171" s="41">
        <f t="shared" si="22"/>
        <v>0</v>
      </c>
      <c r="CP171" s="41">
        <f t="shared" si="23"/>
        <v>0</v>
      </c>
      <c r="CQ171" s="41">
        <f t="shared" si="24"/>
        <v>1.875</v>
      </c>
    </row>
    <row r="172" spans="84:95">
      <c r="CF172" s="41">
        <v>84</v>
      </c>
      <c r="CG172" s="41">
        <f t="shared" si="17"/>
        <v>5.2778756580308519</v>
      </c>
      <c r="CH172" s="41">
        <f t="shared" si="18"/>
        <v>0.62268829799193792</v>
      </c>
      <c r="CI172" s="41">
        <f t="shared" si="19"/>
        <v>6.1433071799159844</v>
      </c>
      <c r="CK172" s="41"/>
      <c r="CL172" s="41">
        <f t="shared" si="20"/>
        <v>0</v>
      </c>
      <c r="CM172" s="41">
        <f t="shared" si="21"/>
        <v>0</v>
      </c>
      <c r="CN172" s="41">
        <f t="shared" si="22"/>
        <v>0</v>
      </c>
      <c r="CO172" s="41">
        <f t="shared" si="22"/>
        <v>0</v>
      </c>
      <c r="CP172" s="41">
        <f t="shared" si="23"/>
        <v>0</v>
      </c>
      <c r="CQ172" s="41">
        <f t="shared" si="24"/>
        <v>1.875</v>
      </c>
    </row>
    <row r="173" spans="84:95">
      <c r="CF173" s="41">
        <v>85</v>
      </c>
      <c r="CG173" s="41">
        <f t="shared" si="17"/>
        <v>5.3407075111026483</v>
      </c>
      <c r="CH173" s="41">
        <f t="shared" si="18"/>
        <v>0.76393202250020975</v>
      </c>
      <c r="CI173" s="41">
        <f t="shared" si="19"/>
        <v>6.3511410091698917</v>
      </c>
      <c r="CK173" s="41"/>
      <c r="CL173" s="41">
        <f t="shared" si="20"/>
        <v>0</v>
      </c>
      <c r="CM173" s="41">
        <f t="shared" si="21"/>
        <v>0</v>
      </c>
      <c r="CN173" s="41">
        <f t="shared" si="22"/>
        <v>0</v>
      </c>
      <c r="CO173" s="41">
        <f t="shared" si="22"/>
        <v>0</v>
      </c>
      <c r="CP173" s="41">
        <f t="shared" si="23"/>
        <v>0</v>
      </c>
      <c r="CQ173" s="41">
        <f t="shared" si="24"/>
        <v>1.875</v>
      </c>
    </row>
    <row r="174" spans="84:95">
      <c r="CF174" s="41">
        <v>86</v>
      </c>
      <c r="CG174" s="41">
        <f t="shared" si="17"/>
        <v>5.4035393641744438</v>
      </c>
      <c r="CH174" s="41">
        <f t="shared" si="18"/>
        <v>0.91794702889684165</v>
      </c>
      <c r="CI174" s="41">
        <f t="shared" si="19"/>
        <v>6.5496959589947572</v>
      </c>
      <c r="CK174" s="41"/>
      <c r="CL174" s="41">
        <f t="shared" si="20"/>
        <v>0</v>
      </c>
      <c r="CM174" s="41">
        <f t="shared" si="21"/>
        <v>0</v>
      </c>
      <c r="CN174" s="41">
        <f t="shared" si="22"/>
        <v>0</v>
      </c>
      <c r="CO174" s="41">
        <f t="shared" si="22"/>
        <v>0</v>
      </c>
      <c r="CP174" s="41">
        <f t="shared" si="23"/>
        <v>0</v>
      </c>
      <c r="CQ174" s="41">
        <f t="shared" si="24"/>
        <v>1.875</v>
      </c>
    </row>
    <row r="175" spans="84:95">
      <c r="CF175" s="41">
        <v>87</v>
      </c>
      <c r="CG175" s="41">
        <f t="shared" si="17"/>
        <v>5.4663712172462402</v>
      </c>
      <c r="CH175" s="41">
        <f t="shared" si="18"/>
        <v>1.0841254903143538</v>
      </c>
      <c r="CI175" s="41">
        <f t="shared" si="19"/>
        <v>6.7381884237147549</v>
      </c>
      <c r="CK175" s="41"/>
      <c r="CL175" s="41">
        <f t="shared" si="20"/>
        <v>0</v>
      </c>
      <c r="CM175" s="41">
        <f t="shared" si="21"/>
        <v>0</v>
      </c>
      <c r="CN175" s="41">
        <f t="shared" si="22"/>
        <v>0</v>
      </c>
      <c r="CO175" s="41">
        <f t="shared" si="22"/>
        <v>0</v>
      </c>
      <c r="CP175" s="41">
        <f t="shared" si="23"/>
        <v>0</v>
      </c>
      <c r="CQ175" s="41">
        <f t="shared" si="24"/>
        <v>1.875</v>
      </c>
    </row>
    <row r="176" spans="84:95">
      <c r="CF176" s="41">
        <v>88</v>
      </c>
      <c r="CG176" s="41">
        <f t="shared" si="17"/>
        <v>5.5292030703180357</v>
      </c>
      <c r="CH176" s="41">
        <f t="shared" si="18"/>
        <v>1.2618115762852442</v>
      </c>
      <c r="CI176" s="41">
        <f t="shared" si="19"/>
        <v>6.9158745096856453</v>
      </c>
      <c r="CK176" s="41"/>
      <c r="CL176" s="41">
        <f t="shared" si="20"/>
        <v>0</v>
      </c>
      <c r="CM176" s="41">
        <f t="shared" si="21"/>
        <v>0</v>
      </c>
      <c r="CN176" s="41">
        <f t="shared" si="22"/>
        <v>0</v>
      </c>
      <c r="CO176" s="41">
        <f t="shared" si="22"/>
        <v>0</v>
      </c>
      <c r="CP176" s="41">
        <f t="shared" si="23"/>
        <v>0</v>
      </c>
      <c r="CQ176" s="41">
        <f t="shared" si="24"/>
        <v>1.875</v>
      </c>
    </row>
    <row r="177" spans="84:95">
      <c r="CF177" s="41">
        <v>89</v>
      </c>
      <c r="CG177" s="41">
        <f t="shared" si="17"/>
        <v>5.5920349233898321</v>
      </c>
      <c r="CH177" s="41">
        <f t="shared" si="18"/>
        <v>1.4503040410052415</v>
      </c>
      <c r="CI177" s="41">
        <f t="shared" si="19"/>
        <v>7.0820529711031579</v>
      </c>
      <c r="CK177" s="41"/>
      <c r="CL177" s="41">
        <f t="shared" si="20"/>
        <v>0</v>
      </c>
      <c r="CM177" s="41">
        <f t="shared" si="21"/>
        <v>0</v>
      </c>
      <c r="CN177" s="41">
        <f t="shared" si="22"/>
        <v>0</v>
      </c>
      <c r="CO177" s="41">
        <f t="shared" si="22"/>
        <v>0</v>
      </c>
      <c r="CP177" s="41">
        <f t="shared" si="23"/>
        <v>0</v>
      </c>
      <c r="CQ177" s="41">
        <f t="shared" si="24"/>
        <v>1.875</v>
      </c>
    </row>
    <row r="178" spans="84:95">
      <c r="CF178" s="41">
        <v>90</v>
      </c>
      <c r="CG178" s="41">
        <f t="shared" si="17"/>
        <v>5.6548667764616276</v>
      </c>
      <c r="CH178" s="41">
        <f t="shared" si="18"/>
        <v>1.6488589908301066</v>
      </c>
      <c r="CI178" s="41">
        <f t="shared" si="19"/>
        <v>7.2360679774997898</v>
      </c>
      <c r="CK178" s="41"/>
      <c r="CL178" s="41">
        <f t="shared" si="20"/>
        <v>0</v>
      </c>
      <c r="CM178" s="41">
        <f t="shared" si="21"/>
        <v>0</v>
      </c>
      <c r="CN178" s="41">
        <f t="shared" si="22"/>
        <v>0</v>
      </c>
      <c r="CO178" s="41">
        <f t="shared" si="22"/>
        <v>0</v>
      </c>
      <c r="CP178" s="41">
        <f t="shared" si="23"/>
        <v>0</v>
      </c>
      <c r="CQ178" s="41">
        <f t="shared" si="24"/>
        <v>1.875</v>
      </c>
    </row>
    <row r="179" spans="84:95">
      <c r="CF179" s="41">
        <v>91</v>
      </c>
      <c r="CG179" s="41">
        <f t="shared" si="17"/>
        <v>5.717698629533424</v>
      </c>
      <c r="CH179" s="41">
        <f t="shared" si="18"/>
        <v>1.8566928200840147</v>
      </c>
      <c r="CI179" s="41">
        <f t="shared" si="19"/>
        <v>7.3773117020080612</v>
      </c>
      <c r="CK179" s="41"/>
      <c r="CL179" s="41">
        <f t="shared" si="20"/>
        <v>0</v>
      </c>
      <c r="CM179" s="41">
        <f t="shared" si="21"/>
        <v>0</v>
      </c>
      <c r="CN179" s="41">
        <f t="shared" si="22"/>
        <v>0</v>
      </c>
      <c r="CO179" s="41">
        <f t="shared" si="22"/>
        <v>0</v>
      </c>
      <c r="CP179" s="41">
        <f t="shared" si="23"/>
        <v>0</v>
      </c>
      <c r="CQ179" s="41">
        <f t="shared" si="24"/>
        <v>1.875</v>
      </c>
    </row>
    <row r="180" spans="84:95">
      <c r="CF180" s="41">
        <v>92</v>
      </c>
      <c r="CG180" s="41">
        <f t="shared" si="17"/>
        <v>5.7805304826052195</v>
      </c>
      <c r="CH180" s="41">
        <f t="shared" si="18"/>
        <v>2.0729853035931387</v>
      </c>
      <c r="CI180" s="41">
        <f t="shared" si="19"/>
        <v>7.5052267201754539</v>
      </c>
      <c r="CK180" s="41"/>
      <c r="CL180" s="41">
        <f t="shared" si="20"/>
        <v>0</v>
      </c>
      <c r="CM180" s="41">
        <f t="shared" si="21"/>
        <v>0</v>
      </c>
      <c r="CN180" s="41">
        <f t="shared" si="22"/>
        <v>0</v>
      </c>
      <c r="CO180" s="41">
        <f t="shared" si="22"/>
        <v>0</v>
      </c>
      <c r="CP180" s="41">
        <f t="shared" si="23"/>
        <v>0</v>
      </c>
      <c r="CQ180" s="41">
        <f t="shared" si="24"/>
        <v>1.875</v>
      </c>
    </row>
    <row r="181" spans="84:95">
      <c r="CF181" s="41">
        <v>93</v>
      </c>
      <c r="CG181" s="41">
        <f t="shared" si="17"/>
        <v>5.8433623356770159</v>
      </c>
      <c r="CH181" s="41">
        <f t="shared" si="18"/>
        <v>2.2968828337397111</v>
      </c>
      <c r="CI181" s="41">
        <f t="shared" si="19"/>
        <v>7.6193082098640783</v>
      </c>
      <c r="CK181" s="41"/>
      <c r="CL181" s="41">
        <f t="shared" si="20"/>
        <v>0</v>
      </c>
      <c r="CM181" s="41">
        <f t="shared" si="21"/>
        <v>0</v>
      </c>
      <c r="CN181" s="41">
        <f t="shared" si="22"/>
        <v>0</v>
      </c>
      <c r="CO181" s="41">
        <f t="shared" si="22"/>
        <v>0</v>
      </c>
      <c r="CP181" s="41">
        <f t="shared" si="23"/>
        <v>0</v>
      </c>
      <c r="CQ181" s="41">
        <f t="shared" si="24"/>
        <v>1.875</v>
      </c>
    </row>
    <row r="182" spans="84:95">
      <c r="CF182" s="41">
        <v>94</v>
      </c>
      <c r="CG182" s="41">
        <f t="shared" si="17"/>
        <v>5.9061941887488105</v>
      </c>
      <c r="CH182" s="41">
        <f t="shared" si="18"/>
        <v>2.5275017892612852</v>
      </c>
      <c r="CI182" s="41">
        <f t="shared" si="19"/>
        <v>7.7191059435530045</v>
      </c>
      <c r="CK182" s="41"/>
      <c r="CL182" s="41">
        <f t="shared" si="20"/>
        <v>0</v>
      </c>
      <c r="CM182" s="41">
        <f t="shared" si="21"/>
        <v>0</v>
      </c>
      <c r="CN182" s="41">
        <f t="shared" si="22"/>
        <v>0</v>
      </c>
      <c r="CO182" s="41">
        <f t="shared" si="22"/>
        <v>0</v>
      </c>
      <c r="CP182" s="41">
        <f t="shared" si="23"/>
        <v>0</v>
      </c>
      <c r="CQ182" s="41">
        <f t="shared" si="24"/>
        <v>1.875</v>
      </c>
    </row>
    <row r="183" spans="84:95">
      <c r="CF183" s="41">
        <v>95</v>
      </c>
      <c r="CG183" s="41">
        <f t="shared" si="17"/>
        <v>5.9690260418206069</v>
      </c>
      <c r="CH183" s="41">
        <f t="shared" si="18"/>
        <v>2.7639320225002093</v>
      </c>
      <c r="CI183" s="41">
        <f t="shared" si="19"/>
        <v>7.8042260651806146</v>
      </c>
      <c r="CK183" s="41"/>
      <c r="CL183" s="41">
        <f t="shared" si="20"/>
        <v>0</v>
      </c>
      <c r="CM183" s="41">
        <f t="shared" si="21"/>
        <v>0</v>
      </c>
      <c r="CN183" s="41">
        <f t="shared" si="22"/>
        <v>0</v>
      </c>
      <c r="CO183" s="41">
        <f t="shared" si="22"/>
        <v>0</v>
      </c>
      <c r="CP183" s="41">
        <f t="shared" si="23"/>
        <v>0</v>
      </c>
      <c r="CQ183" s="41">
        <f t="shared" si="24"/>
        <v>1.875</v>
      </c>
    </row>
    <row r="184" spans="84:95">
      <c r="CF184" s="41">
        <v>96</v>
      </c>
      <c r="CG184" s="41">
        <f t="shared" si="17"/>
        <v>6.0318578948924024</v>
      </c>
      <c r="CH184" s="41">
        <f t="shared" si="18"/>
        <v>3.0052404513405788</v>
      </c>
      <c r="CI184" s="41">
        <f t="shared" si="19"/>
        <v>7.8743326445145243</v>
      </c>
      <c r="CK184" s="41"/>
      <c r="CL184" s="41">
        <f t="shared" si="20"/>
        <v>0</v>
      </c>
      <c r="CM184" s="41">
        <f t="shared" si="21"/>
        <v>0</v>
      </c>
      <c r="CN184" s="41">
        <f t="shared" si="22"/>
        <v>0</v>
      </c>
      <c r="CO184" s="41">
        <f t="shared" si="22"/>
        <v>0</v>
      </c>
      <c r="CP184" s="41">
        <f t="shared" si="23"/>
        <v>0</v>
      </c>
      <c r="CQ184" s="41">
        <f t="shared" si="24"/>
        <v>1.875</v>
      </c>
    </row>
    <row r="185" spans="84:95">
      <c r="CF185" s="41">
        <v>97</v>
      </c>
      <c r="CG185" s="41">
        <f t="shared" si="17"/>
        <v>6.0946897479641988</v>
      </c>
      <c r="CH185" s="41">
        <f t="shared" si="18"/>
        <v>3.2504747416571012</v>
      </c>
      <c r="CI185" s="41">
        <f t="shared" si="19"/>
        <v>7.9291490029147553</v>
      </c>
      <c r="CK185" s="41"/>
      <c r="CL185" s="41">
        <f t="shared" si="20"/>
        <v>0</v>
      </c>
      <c r="CM185" s="41">
        <f t="shared" si="21"/>
        <v>0</v>
      </c>
      <c r="CN185" s="41">
        <f t="shared" si="22"/>
        <v>0</v>
      </c>
      <c r="CO185" s="41">
        <f t="shared" si="22"/>
        <v>0</v>
      </c>
      <c r="CP185" s="41">
        <f t="shared" si="23"/>
        <v>0</v>
      </c>
      <c r="CQ185" s="41">
        <f t="shared" si="24"/>
        <v>1.875</v>
      </c>
    </row>
    <row r="186" spans="84:95">
      <c r="CF186" s="41">
        <v>98</v>
      </c>
      <c r="CG186" s="41">
        <f t="shared" si="17"/>
        <v>6.1575216010359943</v>
      </c>
      <c r="CH186" s="41">
        <f t="shared" si="18"/>
        <v>3.4986670657427812</v>
      </c>
      <c r="CI186" s="41">
        <f t="shared" si="19"/>
        <v>7.9684588052579111</v>
      </c>
      <c r="CK186" s="41"/>
      <c r="CL186" s="41">
        <f t="shared" si="20"/>
        <v>0</v>
      </c>
      <c r="CM186" s="41">
        <f t="shared" si="21"/>
        <v>0</v>
      </c>
      <c r="CN186" s="41">
        <f t="shared" si="22"/>
        <v>0</v>
      </c>
      <c r="CO186" s="41">
        <f t="shared" si="22"/>
        <v>0</v>
      </c>
      <c r="CP186" s="41">
        <f t="shared" si="23"/>
        <v>0</v>
      </c>
      <c r="CQ186" s="41">
        <f t="shared" si="24"/>
        <v>1.875</v>
      </c>
    </row>
    <row r="187" spans="84:95">
      <c r="CF187" s="41">
        <v>99</v>
      </c>
      <c r="CG187" s="41">
        <f t="shared" si="17"/>
        <v>6.2203534541077907</v>
      </c>
      <c r="CH187" s="41">
        <f t="shared" si="18"/>
        <v>3.748837921882747</v>
      </c>
      <c r="CI187" s="41">
        <f t="shared" si="19"/>
        <v>7.9921069137130862</v>
      </c>
      <c r="CK187" s="41"/>
      <c r="CL187" s="41">
        <f t="shared" si="20"/>
        <v>0</v>
      </c>
      <c r="CM187" s="41">
        <f t="shared" si="21"/>
        <v>0</v>
      </c>
      <c r="CN187" s="41">
        <f t="shared" si="22"/>
        <v>0</v>
      </c>
      <c r="CO187" s="41">
        <f t="shared" si="22"/>
        <v>0</v>
      </c>
      <c r="CP187" s="41">
        <f t="shared" si="23"/>
        <v>0</v>
      </c>
      <c r="CQ187" s="41">
        <f t="shared" si="24"/>
        <v>1.875</v>
      </c>
    </row>
    <row r="188" spans="84:95">
      <c r="CF188" s="41">
        <v>100</v>
      </c>
      <c r="CG188" s="41">
        <f t="shared" si="17"/>
        <v>6.2831853071795862</v>
      </c>
      <c r="CH188" s="41">
        <f t="shared" si="18"/>
        <v>3.9999999999999991</v>
      </c>
      <c r="CI188" s="41">
        <f t="shared" si="19"/>
        <v>8</v>
      </c>
      <c r="CK188" s="41"/>
      <c r="CL188" s="41">
        <f t="shared" si="20"/>
        <v>0</v>
      </c>
      <c r="CM188" s="41">
        <f t="shared" si="21"/>
        <v>0</v>
      </c>
      <c r="CN188" s="41">
        <f t="shared" si="22"/>
        <v>0</v>
      </c>
      <c r="CO188" s="41">
        <f t="shared" si="22"/>
        <v>0</v>
      </c>
      <c r="CP188" s="41">
        <f t="shared" si="23"/>
        <v>0</v>
      </c>
      <c r="CQ188" s="41">
        <f t="shared" si="24"/>
        <v>1.875</v>
      </c>
    </row>
    <row r="189" spans="84:95">
      <c r="CK189" s="41"/>
      <c r="CL189">
        <f>CL89</f>
        <v>0</v>
      </c>
      <c r="CM189">
        <f>CM89</f>
        <v>0</v>
      </c>
      <c r="CN189" s="41">
        <f t="shared" si="22"/>
        <v>0</v>
      </c>
      <c r="CO189" s="41">
        <f t="shared" si="22"/>
        <v>0</v>
      </c>
      <c r="CP189" s="41">
        <f t="shared" si="23"/>
        <v>0</v>
      </c>
      <c r="CQ189" s="41">
        <f t="shared" si="24"/>
        <v>1.875</v>
      </c>
    </row>
    <row r="190" spans="84:95">
      <c r="CK190" s="41"/>
    </row>
    <row r="191" spans="84:95">
      <c r="CK191" s="41"/>
    </row>
    <row r="192" spans="84:95">
      <c r="CK192" s="41"/>
    </row>
    <row r="193" spans="89:89">
      <c r="CK193" s="41"/>
    </row>
    <row r="194" spans="89:89">
      <c r="CK194" s="41"/>
    </row>
    <row r="195" spans="89:89">
      <c r="CK195" s="41"/>
    </row>
    <row r="196" spans="89:89">
      <c r="CK196" s="41"/>
    </row>
    <row r="197" spans="89:89">
      <c r="CK197" s="41"/>
    </row>
    <row r="198" spans="89:89">
      <c r="CK198" s="41"/>
    </row>
    <row r="199" spans="89:89">
      <c r="CK199" s="41"/>
    </row>
    <row r="200" spans="89:89">
      <c r="CK200" s="41"/>
    </row>
    <row r="201" spans="89:89">
      <c r="CK201" s="41"/>
    </row>
    <row r="202" spans="89:89">
      <c r="CK202" s="41"/>
    </row>
    <row r="203" spans="89:89">
      <c r="CK203" s="41"/>
    </row>
    <row r="204" spans="89:89">
      <c r="CK204" s="41"/>
    </row>
    <row r="205" spans="89:89">
      <c r="CK205" s="41"/>
    </row>
    <row r="206" spans="89:89">
      <c r="CK206" s="41"/>
    </row>
    <row r="207" spans="89:89">
      <c r="CK207" s="41"/>
    </row>
    <row r="208" spans="89:89">
      <c r="CK208" s="41"/>
    </row>
    <row r="209" spans="89:89">
      <c r="CK209" s="41"/>
    </row>
    <row r="210" spans="89:89">
      <c r="CK210" s="41"/>
    </row>
    <row r="211" spans="89:89">
      <c r="CK211" s="41"/>
    </row>
    <row r="212" spans="89:89">
      <c r="CK212" s="41"/>
    </row>
    <row r="213" spans="89:89">
      <c r="CK213" s="41"/>
    </row>
    <row r="214" spans="89:89">
      <c r="CK214" s="41"/>
    </row>
    <row r="215" spans="89:89">
      <c r="CK215" s="41"/>
    </row>
    <row r="216" spans="89:89">
      <c r="CK216" s="41"/>
    </row>
    <row r="217" spans="89:89">
      <c r="CK217" s="41"/>
    </row>
    <row r="218" spans="89:89">
      <c r="CK218" s="41"/>
    </row>
    <row r="219" spans="89:89">
      <c r="CK219" s="41"/>
    </row>
    <row r="220" spans="89:89">
      <c r="CK220" s="41"/>
    </row>
    <row r="221" spans="89:89">
      <c r="CK221" s="41"/>
    </row>
    <row r="222" spans="89:89">
      <c r="CK222" s="41"/>
    </row>
    <row r="223" spans="89:89">
      <c r="CK223" s="41"/>
    </row>
    <row r="224" spans="89:89">
      <c r="CK224" s="41"/>
    </row>
    <row r="225" spans="89:89">
      <c r="CK225" s="41"/>
    </row>
    <row r="226" spans="89:89">
      <c r="CK226" s="41"/>
    </row>
    <row r="227" spans="89:89">
      <c r="CK227" s="41"/>
    </row>
    <row r="228" spans="89:89">
      <c r="CK228" s="41"/>
    </row>
    <row r="229" spans="89:89">
      <c r="CK229" s="41"/>
    </row>
    <row r="230" spans="89:89">
      <c r="CK230" s="41"/>
    </row>
    <row r="231" spans="89:89">
      <c r="CK231" s="41"/>
    </row>
    <row r="232" spans="89:89">
      <c r="CK232" s="41"/>
    </row>
    <row r="233" spans="89:89">
      <c r="CK233" s="41"/>
    </row>
    <row r="234" spans="89:89">
      <c r="CK234" s="41"/>
    </row>
    <row r="235" spans="89:89">
      <c r="CK235" s="41"/>
    </row>
    <row r="236" spans="89:89">
      <c r="CK236" s="41"/>
    </row>
    <row r="237" spans="89:89">
      <c r="CK237" s="41"/>
    </row>
    <row r="238" spans="89:89">
      <c r="CK238" s="41"/>
    </row>
    <row r="239" spans="89:89">
      <c r="CK239" s="41"/>
    </row>
    <row r="240" spans="89:89">
      <c r="CK240" s="41"/>
    </row>
    <row r="241" spans="89:89">
      <c r="CK241" s="41"/>
    </row>
    <row r="242" spans="89:89">
      <c r="CK242" s="41"/>
    </row>
    <row r="243" spans="89:89">
      <c r="CK243" s="41"/>
    </row>
    <row r="244" spans="89:89">
      <c r="CK244" s="41"/>
    </row>
    <row r="245" spans="89:89">
      <c r="CK245" s="41"/>
    </row>
    <row r="246" spans="89:89">
      <c r="CK246" s="41"/>
    </row>
    <row r="247" spans="89:89">
      <c r="CK247" s="41"/>
    </row>
    <row r="248" spans="89:89">
      <c r="CK248" s="41"/>
    </row>
    <row r="249" spans="89:89">
      <c r="CK249" s="41"/>
    </row>
    <row r="250" spans="89:89">
      <c r="CK250" s="41"/>
    </row>
    <row r="251" spans="89:89">
      <c r="CK251" s="41"/>
    </row>
    <row r="252" spans="89:89">
      <c r="CK252" s="41"/>
    </row>
    <row r="253" spans="89:89">
      <c r="CK253" s="41"/>
    </row>
    <row r="254" spans="89:89">
      <c r="CK254" s="41"/>
    </row>
    <row r="255" spans="89:89">
      <c r="CK255" s="41"/>
    </row>
    <row r="256" spans="89:89">
      <c r="CK256" s="41"/>
    </row>
    <row r="257" spans="89:89">
      <c r="CK257" s="41"/>
    </row>
    <row r="258" spans="89:89">
      <c r="CK258" s="41"/>
    </row>
    <row r="259" spans="89:89">
      <c r="CK259" s="41"/>
    </row>
    <row r="260" spans="89:89">
      <c r="CK260" s="41"/>
    </row>
    <row r="261" spans="89:89">
      <c r="CK261" s="41"/>
    </row>
    <row r="262" spans="89:89">
      <c r="CK262" s="41"/>
    </row>
    <row r="263" spans="89:89">
      <c r="CK263" s="41"/>
    </row>
    <row r="264" spans="89:89">
      <c r="CK264" s="41"/>
    </row>
    <row r="265" spans="89:89">
      <c r="CK265" s="41"/>
    </row>
    <row r="266" spans="89:89">
      <c r="CK266" s="41"/>
    </row>
    <row r="267" spans="89:89">
      <c r="CK267" s="41"/>
    </row>
    <row r="268" spans="89:89">
      <c r="CK268" s="41"/>
    </row>
  </sheetData>
  <sheetProtection password="CB1B" sheet="1" objects="1" scenarios="1" selectLockedCells="1"/>
  <mergeCells count="122">
    <mergeCell ref="B1:F1"/>
    <mergeCell ref="G1:AE1"/>
    <mergeCell ref="AF1:AJ1"/>
    <mergeCell ref="H14:N14"/>
    <mergeCell ref="AF83:AJ83"/>
    <mergeCell ref="S85:U85"/>
    <mergeCell ref="AF85:AJ85"/>
    <mergeCell ref="Q85:R85"/>
    <mergeCell ref="S58:T58"/>
    <mergeCell ref="H58:P58"/>
    <mergeCell ref="Q58:R58"/>
    <mergeCell ref="H85:P85"/>
    <mergeCell ref="H73:Q73"/>
    <mergeCell ref="H82:O82"/>
    <mergeCell ref="H83:O83"/>
    <mergeCell ref="P82:R82"/>
    <mergeCell ref="P83:R83"/>
    <mergeCell ref="S82:T82"/>
    <mergeCell ref="S83:T83"/>
    <mergeCell ref="W69:AD69"/>
    <mergeCell ref="W70:AD70"/>
    <mergeCell ref="W71:AD71"/>
    <mergeCell ref="H75:M75"/>
    <mergeCell ref="H76:M76"/>
    <mergeCell ref="H78:M78"/>
    <mergeCell ref="H79:M79"/>
    <mergeCell ref="W64:AD64"/>
    <mergeCell ref="H64:O64"/>
    <mergeCell ref="P62:R62"/>
    <mergeCell ref="W65:AD65"/>
    <mergeCell ref="W66:AD66"/>
    <mergeCell ref="W67:AD67"/>
    <mergeCell ref="W68:AD68"/>
    <mergeCell ref="P63:R63"/>
    <mergeCell ref="P64:R64"/>
    <mergeCell ref="P65:R65"/>
    <mergeCell ref="P66:R66"/>
    <mergeCell ref="P67:R67"/>
    <mergeCell ref="P68:R68"/>
    <mergeCell ref="P70:R70"/>
    <mergeCell ref="P71:R71"/>
    <mergeCell ref="S63:V63"/>
    <mergeCell ref="S64:V64"/>
    <mergeCell ref="S70:V70"/>
    <mergeCell ref="S71:V71"/>
    <mergeCell ref="W63:AD63"/>
    <mergeCell ref="H62:O62"/>
    <mergeCell ref="H65:O65"/>
    <mergeCell ref="H66:O66"/>
    <mergeCell ref="H67:O67"/>
    <mergeCell ref="H68:O68"/>
    <mergeCell ref="H69:O69"/>
    <mergeCell ref="H70:O70"/>
    <mergeCell ref="H71:O71"/>
    <mergeCell ref="P69:R69"/>
    <mergeCell ref="S65:V65"/>
    <mergeCell ref="S66:V66"/>
    <mergeCell ref="S67:V67"/>
    <mergeCell ref="S68:V68"/>
    <mergeCell ref="S69:V69"/>
    <mergeCell ref="S62:V62"/>
    <mergeCell ref="W62:AD62"/>
    <mergeCell ref="H63:O63"/>
    <mergeCell ref="AB8:AD8"/>
    <mergeCell ref="AB9:AD9"/>
    <mergeCell ref="AB10:AD10"/>
    <mergeCell ref="AB11:AD11"/>
    <mergeCell ref="AB12:AD12"/>
    <mergeCell ref="H8:X8"/>
    <mergeCell ref="H9:X9"/>
    <mergeCell ref="H10:X10"/>
    <mergeCell ref="H11:X11"/>
    <mergeCell ref="H12:X12"/>
    <mergeCell ref="Y8:AA8"/>
    <mergeCell ref="Y9:AA9"/>
    <mergeCell ref="Y10:AA10"/>
    <mergeCell ref="Y11:AA11"/>
    <mergeCell ref="Y12:AA12"/>
    <mergeCell ref="N75:R75"/>
    <mergeCell ref="N76:P76"/>
    <mergeCell ref="N77:P77"/>
    <mergeCell ref="N78:P78"/>
    <mergeCell ref="N79:P79"/>
    <mergeCell ref="N80:P80"/>
    <mergeCell ref="Q76:R76"/>
    <mergeCell ref="Q77:R77"/>
    <mergeCell ref="Q78:R78"/>
    <mergeCell ref="Q79:R79"/>
    <mergeCell ref="Q80:R80"/>
    <mergeCell ref="H80:M80"/>
    <mergeCell ref="H77:M77"/>
    <mergeCell ref="H60:M60"/>
    <mergeCell ref="H7:AD7"/>
    <mergeCell ref="B2:F5"/>
    <mergeCell ref="G2:L2"/>
    <mergeCell ref="M2:AE2"/>
    <mergeCell ref="AF2:AJ2"/>
    <mergeCell ref="G3:L3"/>
    <mergeCell ref="M3:AE3"/>
    <mergeCell ref="AF3:AJ3"/>
    <mergeCell ref="G4:AE4"/>
    <mergeCell ref="AF4:AJ4"/>
    <mergeCell ref="G5:L5"/>
    <mergeCell ref="M5:S5"/>
    <mergeCell ref="T5:Y5"/>
    <mergeCell ref="Z5:AE5"/>
    <mergeCell ref="AF5:AJ5"/>
    <mergeCell ref="B53:F56"/>
    <mergeCell ref="G53:L53"/>
    <mergeCell ref="M53:AE53"/>
    <mergeCell ref="AF53:AJ53"/>
    <mergeCell ref="G54:L54"/>
    <mergeCell ref="M54:AE54"/>
    <mergeCell ref="AF54:AJ54"/>
    <mergeCell ref="G55:AE55"/>
    <mergeCell ref="AF55:AJ55"/>
    <mergeCell ref="G56:L56"/>
    <mergeCell ref="M56:S56"/>
    <mergeCell ref="T56:Y56"/>
    <mergeCell ref="Z56:AE56"/>
    <mergeCell ref="AF56:AJ56"/>
    <mergeCell ref="AF58:AJ58"/>
  </mergeCells>
  <conditionalFormatting sqref="AF58:AJ58">
    <cfRule type="expression" dxfId="6" priority="4">
      <formula>$AF$58="Acceptable"</formula>
    </cfRule>
  </conditionalFormatting>
  <conditionalFormatting sqref="AF83:AJ83">
    <cfRule type="expression" dxfId="5" priority="3">
      <formula>$AF$83="Acceptable"</formula>
    </cfRule>
  </conditionalFormatting>
  <conditionalFormatting sqref="N79:P79">
    <cfRule type="expression" dxfId="4" priority="2">
      <formula>$H$79=""</formula>
    </cfRule>
  </conditionalFormatting>
  <conditionalFormatting sqref="AF85:AJ85">
    <cfRule type="expression" dxfId="3" priority="1">
      <formula>$AF$85="Acceptable"</formula>
    </cfRule>
  </conditionalFormatting>
  <dataValidations count="2">
    <dataValidation type="list" allowBlank="1" showInputMessage="1" showErrorMessage="1" sqref="Y10:AA10">
      <formula1>$BP$6:$BP$13</formula1>
    </dataValidation>
    <dataValidation type="list" allowBlank="1" showInputMessage="1" showErrorMessage="1" sqref="N75:P75">
      <formula1>$BP$15:$BP$16</formula1>
    </dataValidation>
  </dataValidations>
  <pageMargins left="0.7" right="0.7" top="0.75" bottom="0.75" header="0.3" footer="0.3"/>
  <pageSetup paperSize="9" scale="97" orientation="portrait" r:id="rId1"/>
  <headerFooter>
    <oddHeader>&amp;C&amp;"-,Bold"&amp;UColebrook-White Calculation</oddHeader>
  </headerFooter>
  <rowBreaks count="2" manualBreakCount="2">
    <brk id="52" max="16383" man="1"/>
    <brk id="10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E268"/>
  <sheetViews>
    <sheetView workbookViewId="0">
      <selection activeCell="Y9" sqref="Y9:AA9"/>
    </sheetView>
  </sheetViews>
  <sheetFormatPr defaultRowHeight="15"/>
  <cols>
    <col min="1" max="1" width="1" style="1" customWidth="1"/>
    <col min="2" max="37" width="2.42578125" style="1" customWidth="1"/>
    <col min="38" max="66" width="9.140625" style="1" customWidth="1"/>
    <col min="67" max="67" width="9.140625" style="1" hidden="1" customWidth="1"/>
    <col min="68" max="68" width="11.42578125" style="1" hidden="1" customWidth="1"/>
    <col min="69" max="69" width="5" style="1" hidden="1" customWidth="1"/>
    <col min="70" max="70" width="9.140625" style="1" hidden="1" customWidth="1"/>
    <col min="71" max="100" width="0" style="169" hidden="1" customWidth="1"/>
    <col min="101" max="109" width="9.140625" style="169"/>
    <col min="110" max="16384" width="9.140625" style="41"/>
  </cols>
  <sheetData>
    <row r="1" spans="1:70" ht="17.25" thickBot="1">
      <c r="A1" s="169"/>
      <c r="B1" s="166" t="s">
        <v>77</v>
      </c>
      <c r="C1" s="167"/>
      <c r="D1" s="167"/>
      <c r="E1" s="167"/>
      <c r="F1" s="167"/>
      <c r="G1" s="166" t="s">
        <v>78</v>
      </c>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6" t="s">
        <v>79</v>
      </c>
      <c r="AG1" s="167"/>
      <c r="AH1" s="167"/>
      <c r="AI1" s="167"/>
      <c r="AJ1" s="167"/>
      <c r="BR1" s="169"/>
    </row>
    <row r="2" spans="1:70">
      <c r="A2" s="169"/>
      <c r="B2" s="83" t="s">
        <v>3</v>
      </c>
      <c r="C2" s="84"/>
      <c r="D2" s="84"/>
      <c r="E2" s="84"/>
      <c r="F2" s="85"/>
      <c r="G2" s="92" t="s">
        <v>4</v>
      </c>
      <c r="H2" s="93"/>
      <c r="I2" s="93"/>
      <c r="J2" s="93"/>
      <c r="K2" s="93"/>
      <c r="L2" s="93"/>
      <c r="M2" s="94"/>
      <c r="N2" s="95"/>
      <c r="O2" s="95"/>
      <c r="P2" s="95"/>
      <c r="Q2" s="95"/>
      <c r="R2" s="95"/>
      <c r="S2" s="95"/>
      <c r="T2" s="95"/>
      <c r="U2" s="95"/>
      <c r="V2" s="95"/>
      <c r="W2" s="95"/>
      <c r="X2" s="95"/>
      <c r="Y2" s="95"/>
      <c r="Z2" s="95"/>
      <c r="AA2" s="95"/>
      <c r="AB2" s="95"/>
      <c r="AC2" s="95"/>
      <c r="AD2" s="95"/>
      <c r="AE2" s="96"/>
      <c r="AF2" s="97" t="s">
        <v>5</v>
      </c>
      <c r="AG2" s="93"/>
      <c r="AH2" s="93"/>
      <c r="AI2" s="93"/>
      <c r="AJ2" s="98"/>
      <c r="AK2" s="43"/>
      <c r="BR2" s="169"/>
    </row>
    <row r="3" spans="1:70">
      <c r="A3" s="169"/>
      <c r="B3" s="86"/>
      <c r="C3" s="87"/>
      <c r="D3" s="87"/>
      <c r="E3" s="87"/>
      <c r="F3" s="88"/>
      <c r="G3" s="54" t="s">
        <v>6</v>
      </c>
      <c r="H3" s="52"/>
      <c r="I3" s="52"/>
      <c r="J3" s="52"/>
      <c r="K3" s="52"/>
      <c r="L3" s="99"/>
      <c r="M3" s="100" t="s">
        <v>94</v>
      </c>
      <c r="N3" s="49"/>
      <c r="O3" s="49"/>
      <c r="P3" s="49"/>
      <c r="Q3" s="49"/>
      <c r="R3" s="49"/>
      <c r="S3" s="49"/>
      <c r="T3" s="49"/>
      <c r="U3" s="49"/>
      <c r="V3" s="49"/>
      <c r="W3" s="49"/>
      <c r="X3" s="49"/>
      <c r="Y3" s="49"/>
      <c r="Z3" s="49"/>
      <c r="AA3" s="49"/>
      <c r="AB3" s="49"/>
      <c r="AC3" s="49"/>
      <c r="AD3" s="49"/>
      <c r="AE3" s="101"/>
      <c r="AF3" s="48"/>
      <c r="AG3" s="49"/>
      <c r="AH3" s="49"/>
      <c r="AI3" s="49"/>
      <c r="AJ3" s="50"/>
      <c r="AK3" s="44"/>
      <c r="BR3" s="169"/>
    </row>
    <row r="4" spans="1:70">
      <c r="A4" s="169"/>
      <c r="B4" s="86"/>
      <c r="C4" s="87"/>
      <c r="D4" s="87"/>
      <c r="E4" s="87"/>
      <c r="F4" s="88"/>
      <c r="G4" s="51"/>
      <c r="H4" s="52"/>
      <c r="I4" s="52"/>
      <c r="J4" s="52"/>
      <c r="K4" s="52"/>
      <c r="L4" s="52"/>
      <c r="M4" s="52"/>
      <c r="N4" s="52"/>
      <c r="O4" s="52"/>
      <c r="P4" s="52"/>
      <c r="Q4" s="52"/>
      <c r="R4" s="52"/>
      <c r="S4" s="52"/>
      <c r="T4" s="52"/>
      <c r="U4" s="52"/>
      <c r="V4" s="52"/>
      <c r="W4" s="52"/>
      <c r="X4" s="52"/>
      <c r="Y4" s="52"/>
      <c r="Z4" s="52"/>
      <c r="AA4" s="52"/>
      <c r="AB4" s="52"/>
      <c r="AC4" s="52"/>
      <c r="AD4" s="52"/>
      <c r="AE4" s="53"/>
      <c r="AF4" s="54" t="s">
        <v>7</v>
      </c>
      <c r="AG4" s="55"/>
      <c r="AH4" s="55"/>
      <c r="AI4" s="55"/>
      <c r="AJ4" s="56"/>
      <c r="AK4" s="43"/>
      <c r="BR4" s="169"/>
    </row>
    <row r="5" spans="1:70" ht="15.75" thickBot="1">
      <c r="A5" s="169"/>
      <c r="B5" s="89"/>
      <c r="C5" s="90"/>
      <c r="D5" s="90"/>
      <c r="E5" s="90"/>
      <c r="F5" s="91"/>
      <c r="G5" s="57" t="s">
        <v>8</v>
      </c>
      <c r="H5" s="58"/>
      <c r="I5" s="58"/>
      <c r="J5" s="58"/>
      <c r="K5" s="58"/>
      <c r="L5" s="59"/>
      <c r="M5" s="60">
        <v>1</v>
      </c>
      <c r="N5" s="61"/>
      <c r="O5" s="61"/>
      <c r="P5" s="61"/>
      <c r="Q5" s="61"/>
      <c r="R5" s="61"/>
      <c r="S5" s="62"/>
      <c r="T5" s="63" t="s">
        <v>9</v>
      </c>
      <c r="U5" s="57"/>
      <c r="V5" s="57"/>
      <c r="W5" s="57"/>
      <c r="X5" s="57"/>
      <c r="Y5" s="64"/>
      <c r="Z5" s="65"/>
      <c r="AA5" s="66"/>
      <c r="AB5" s="66"/>
      <c r="AC5" s="66"/>
      <c r="AD5" s="66"/>
      <c r="AE5" s="67"/>
      <c r="AF5" s="68"/>
      <c r="AG5" s="66"/>
      <c r="AH5" s="66"/>
      <c r="AI5" s="66"/>
      <c r="AJ5" s="69"/>
      <c r="AK5" s="44"/>
      <c r="BR5" s="169"/>
    </row>
    <row r="6" spans="1:70" ht="15.75" thickBot="1">
      <c r="A6" s="169"/>
      <c r="B6" s="2"/>
      <c r="C6" s="3"/>
      <c r="D6" s="3"/>
      <c r="E6" s="3"/>
      <c r="F6" s="4"/>
      <c r="G6" s="5"/>
      <c r="H6" s="35"/>
      <c r="I6" s="35"/>
      <c r="J6" s="35"/>
      <c r="K6" s="35"/>
      <c r="L6" s="35"/>
      <c r="M6" s="35"/>
      <c r="N6" s="35"/>
      <c r="O6" s="35"/>
      <c r="P6" s="35"/>
      <c r="Q6" s="35"/>
      <c r="R6" s="35"/>
      <c r="S6" s="35"/>
      <c r="T6" s="35"/>
      <c r="U6" s="35"/>
      <c r="V6" s="35"/>
      <c r="W6" s="35"/>
      <c r="X6" s="35"/>
      <c r="Y6" s="35"/>
      <c r="Z6" s="35"/>
      <c r="AA6" s="35"/>
      <c r="AB6" s="35"/>
      <c r="AC6" s="35"/>
      <c r="AD6" s="35"/>
      <c r="AE6" s="6"/>
      <c r="AF6" s="7"/>
      <c r="AG6" s="3"/>
      <c r="AH6" s="3"/>
      <c r="AI6" s="3"/>
      <c r="AJ6" s="8"/>
      <c r="AK6" s="45"/>
      <c r="BP6" s="169"/>
      <c r="BQ6" s="169"/>
      <c r="BR6" s="169"/>
    </row>
    <row r="7" spans="1:70" ht="15.75" thickBot="1">
      <c r="A7" s="169"/>
      <c r="B7" s="9"/>
      <c r="C7" s="10"/>
      <c r="D7" s="10"/>
      <c r="E7" s="10"/>
      <c r="F7" s="11"/>
      <c r="G7" s="34"/>
      <c r="H7" s="80" t="s">
        <v>11</v>
      </c>
      <c r="I7" s="81"/>
      <c r="J7" s="81"/>
      <c r="K7" s="81"/>
      <c r="L7" s="81"/>
      <c r="M7" s="81"/>
      <c r="N7" s="81"/>
      <c r="O7" s="81"/>
      <c r="P7" s="81"/>
      <c r="Q7" s="81"/>
      <c r="R7" s="81"/>
      <c r="S7" s="81"/>
      <c r="T7" s="81"/>
      <c r="U7" s="81"/>
      <c r="V7" s="81"/>
      <c r="W7" s="81"/>
      <c r="X7" s="81"/>
      <c r="Y7" s="81"/>
      <c r="Z7" s="81"/>
      <c r="AA7" s="81"/>
      <c r="AB7" s="81"/>
      <c r="AC7" s="81"/>
      <c r="AD7" s="82"/>
      <c r="AE7" s="34"/>
      <c r="AF7" s="14"/>
      <c r="AG7" s="10"/>
      <c r="AH7" s="10"/>
      <c r="AI7" s="10"/>
      <c r="AJ7" s="15"/>
      <c r="AK7" s="45"/>
      <c r="BP7" s="169"/>
      <c r="BQ7" s="169"/>
      <c r="BR7" s="169"/>
    </row>
    <row r="8" spans="1:70" ht="15.75" thickBot="1">
      <c r="A8" s="169"/>
      <c r="B8" s="9"/>
      <c r="C8" s="10"/>
      <c r="D8" s="10"/>
      <c r="E8" s="10"/>
      <c r="F8" s="11"/>
      <c r="G8" s="34"/>
      <c r="H8" s="120" t="s">
        <v>12</v>
      </c>
      <c r="I8" s="113"/>
      <c r="J8" s="113"/>
      <c r="K8" s="113"/>
      <c r="L8" s="113"/>
      <c r="M8" s="113"/>
      <c r="N8" s="113"/>
      <c r="O8" s="113"/>
      <c r="P8" s="113"/>
      <c r="Q8" s="113"/>
      <c r="R8" s="113"/>
      <c r="S8" s="113"/>
      <c r="T8" s="113"/>
      <c r="U8" s="113"/>
      <c r="V8" s="113"/>
      <c r="W8" s="113"/>
      <c r="X8" s="113"/>
      <c r="Y8" s="123">
        <v>9000</v>
      </c>
      <c r="Z8" s="124"/>
      <c r="AA8" s="125"/>
      <c r="AB8" s="112" t="s">
        <v>13</v>
      </c>
      <c r="AC8" s="113"/>
      <c r="AD8" s="114"/>
      <c r="AE8" s="34"/>
      <c r="AF8" s="14"/>
      <c r="AG8" s="10"/>
      <c r="AH8" s="10"/>
      <c r="AI8" s="10"/>
      <c r="AJ8" s="15"/>
      <c r="AK8" s="45"/>
      <c r="BP8" s="169"/>
      <c r="BQ8" s="169"/>
      <c r="BR8" s="169"/>
    </row>
    <row r="9" spans="1:70" ht="15.75" thickBot="1">
      <c r="A9" s="169"/>
      <c r="B9" s="9"/>
      <c r="C9" s="10"/>
      <c r="D9" s="10"/>
      <c r="E9" s="10"/>
      <c r="F9" s="11"/>
      <c r="G9" s="34"/>
      <c r="H9" s="121" t="s">
        <v>14</v>
      </c>
      <c r="I9" s="122"/>
      <c r="J9" s="122"/>
      <c r="K9" s="122"/>
      <c r="L9" s="122"/>
      <c r="M9" s="122"/>
      <c r="N9" s="122"/>
      <c r="O9" s="122"/>
      <c r="P9" s="122"/>
      <c r="Q9" s="122"/>
      <c r="R9" s="122"/>
      <c r="S9" s="122"/>
      <c r="T9" s="122"/>
      <c r="U9" s="122"/>
      <c r="V9" s="122"/>
      <c r="W9" s="122"/>
      <c r="X9" s="122"/>
      <c r="Y9" s="223">
        <v>0.85</v>
      </c>
      <c r="Z9" s="224"/>
      <c r="AA9" s="225"/>
      <c r="AB9" s="115"/>
      <c r="AC9" s="113"/>
      <c r="AD9" s="114"/>
      <c r="AE9" s="34"/>
      <c r="AF9" s="14"/>
      <c r="AG9" s="10"/>
      <c r="AH9" s="10"/>
      <c r="AI9" s="10"/>
      <c r="AJ9" s="15"/>
      <c r="AK9" s="45"/>
      <c r="BP9" s="169"/>
      <c r="BQ9" s="169"/>
      <c r="BR9" s="169"/>
    </row>
    <row r="10" spans="1:70" ht="15.75" thickBot="1">
      <c r="A10" s="169"/>
      <c r="B10" s="9"/>
      <c r="C10" s="10"/>
      <c r="D10" s="10"/>
      <c r="E10" s="10"/>
      <c r="F10" s="11"/>
      <c r="G10" s="34"/>
      <c r="H10" s="121" t="s">
        <v>71</v>
      </c>
      <c r="I10" s="122"/>
      <c r="J10" s="122"/>
      <c r="K10" s="122"/>
      <c r="L10" s="122"/>
      <c r="M10" s="122"/>
      <c r="N10" s="122"/>
      <c r="O10" s="122"/>
      <c r="P10" s="122"/>
      <c r="Q10" s="122"/>
      <c r="R10" s="122"/>
      <c r="S10" s="122"/>
      <c r="T10" s="122"/>
      <c r="U10" s="122"/>
      <c r="V10" s="122"/>
      <c r="W10" s="122"/>
      <c r="X10" s="122"/>
      <c r="Y10" s="103">
        <v>15</v>
      </c>
      <c r="Z10" s="104"/>
      <c r="AA10" s="105"/>
      <c r="AB10" s="116" t="s">
        <v>72</v>
      </c>
      <c r="AC10" s="164"/>
      <c r="AD10" s="165"/>
      <c r="AE10" s="34"/>
      <c r="AF10" s="14"/>
      <c r="AG10" s="10"/>
      <c r="AH10" s="10"/>
      <c r="AI10" s="10"/>
      <c r="AJ10" s="15"/>
      <c r="AK10" s="45"/>
      <c r="BP10" s="169"/>
      <c r="BQ10" s="169"/>
      <c r="BR10" s="169"/>
    </row>
    <row r="11" spans="1:70" ht="15.75" thickBot="1">
      <c r="A11" s="169"/>
      <c r="B11" s="9"/>
      <c r="C11" s="10"/>
      <c r="D11" s="10"/>
      <c r="E11" s="10"/>
      <c r="F11" s="11"/>
      <c r="G11" s="34"/>
      <c r="H11" s="73" t="s">
        <v>73</v>
      </c>
      <c r="I11" s="74"/>
      <c r="J11" s="74"/>
      <c r="K11" s="74"/>
      <c r="L11" s="74"/>
      <c r="M11" s="74"/>
      <c r="N11" s="74"/>
      <c r="O11" s="74"/>
      <c r="P11" s="74"/>
      <c r="Q11" s="74"/>
      <c r="R11" s="74"/>
      <c r="S11" s="74"/>
      <c r="T11" s="74"/>
      <c r="U11" s="74"/>
      <c r="V11" s="74"/>
      <c r="W11" s="74"/>
      <c r="X11" s="74"/>
      <c r="Y11" s="223">
        <v>60</v>
      </c>
      <c r="Z11" s="224"/>
      <c r="AA11" s="225"/>
      <c r="AB11" s="117" t="s">
        <v>74</v>
      </c>
      <c r="AC11" s="118"/>
      <c r="AD11" s="119"/>
      <c r="AE11" s="34"/>
      <c r="AF11" s="14"/>
      <c r="AG11" s="10"/>
      <c r="AH11" s="10"/>
      <c r="AI11" s="10"/>
      <c r="AJ11" s="15"/>
      <c r="AK11" s="45"/>
      <c r="BP11" s="169"/>
      <c r="BQ11" s="169"/>
      <c r="BR11" s="169"/>
    </row>
    <row r="12" spans="1:70" ht="15.75" thickBot="1">
      <c r="A12" s="169"/>
      <c r="B12" s="9"/>
      <c r="C12" s="10"/>
      <c r="D12" s="10"/>
      <c r="E12" s="10"/>
      <c r="F12" s="11"/>
      <c r="G12" s="34"/>
      <c r="H12" s="3"/>
      <c r="I12" s="5"/>
      <c r="J12" s="5"/>
      <c r="K12" s="5"/>
      <c r="L12" s="5"/>
      <c r="M12" s="5"/>
      <c r="N12" s="5"/>
      <c r="O12" s="5"/>
      <c r="P12" s="5"/>
      <c r="Q12" s="5"/>
      <c r="R12" s="5"/>
      <c r="S12" s="5"/>
      <c r="T12" s="5"/>
      <c r="U12" s="5"/>
      <c r="V12" s="5"/>
      <c r="W12" s="5"/>
      <c r="X12" s="5"/>
      <c r="Y12" s="3"/>
      <c r="Z12" s="3"/>
      <c r="AA12" s="3"/>
      <c r="AB12" s="3"/>
      <c r="AC12" s="3"/>
      <c r="AD12" s="3"/>
      <c r="AE12" s="34"/>
      <c r="AF12" s="14"/>
      <c r="AG12" s="10"/>
      <c r="AH12" s="10"/>
      <c r="AI12" s="10"/>
      <c r="AJ12" s="15"/>
      <c r="AK12" s="45"/>
      <c r="BP12" s="169"/>
      <c r="BQ12" s="169"/>
      <c r="BR12" s="169"/>
    </row>
    <row r="13" spans="1:70" ht="15.75" thickBot="1">
      <c r="A13" s="169"/>
      <c r="B13" s="9"/>
      <c r="C13" s="10"/>
      <c r="D13" s="10"/>
      <c r="E13" s="10"/>
      <c r="F13" s="11"/>
      <c r="G13" s="34"/>
      <c r="H13" s="80" t="s">
        <v>52</v>
      </c>
      <c r="I13" s="81"/>
      <c r="J13" s="81"/>
      <c r="K13" s="81"/>
      <c r="L13" s="81"/>
      <c r="M13" s="81"/>
      <c r="N13" s="81"/>
      <c r="O13" s="81"/>
      <c r="P13" s="81"/>
      <c r="Q13" s="223">
        <v>10</v>
      </c>
      <c r="R13" s="225"/>
      <c r="S13" s="153" t="s">
        <v>2</v>
      </c>
      <c r="T13" s="82"/>
      <c r="U13" s="12"/>
      <c r="V13" s="12"/>
      <c r="W13" s="12"/>
      <c r="X13" s="12"/>
      <c r="Y13" s="10"/>
      <c r="Z13" s="10"/>
      <c r="AA13" s="10"/>
      <c r="AB13" s="10"/>
      <c r="AC13" s="10"/>
      <c r="AD13" s="10"/>
      <c r="AE13" s="13"/>
      <c r="AF13" s="14"/>
      <c r="AG13" s="10"/>
      <c r="AH13" s="10"/>
      <c r="AI13" s="10"/>
      <c r="AJ13" s="15"/>
      <c r="AK13" s="45"/>
      <c r="BP13" s="169"/>
      <c r="BQ13" s="169"/>
      <c r="BR13" s="169"/>
    </row>
    <row r="14" spans="1:70">
      <c r="A14" s="169"/>
      <c r="B14" s="9"/>
      <c r="C14" s="10"/>
      <c r="D14" s="10"/>
      <c r="E14" s="10"/>
      <c r="F14" s="11"/>
      <c r="G14" s="34"/>
      <c r="H14" s="10"/>
      <c r="I14" s="12"/>
      <c r="J14" s="12"/>
      <c r="K14" s="12"/>
      <c r="L14" s="12"/>
      <c r="M14" s="12"/>
      <c r="N14" s="12"/>
      <c r="O14" s="12"/>
      <c r="P14" s="12"/>
      <c r="Q14" s="12"/>
      <c r="R14" s="12"/>
      <c r="S14" s="12"/>
      <c r="T14" s="12"/>
      <c r="U14" s="12"/>
      <c r="V14" s="12"/>
      <c r="W14" s="12"/>
      <c r="X14" s="12"/>
      <c r="Y14" s="10"/>
      <c r="Z14" s="10"/>
      <c r="AA14" s="10"/>
      <c r="AB14" s="10"/>
      <c r="AC14" s="10"/>
      <c r="AD14" s="10"/>
      <c r="AE14" s="13"/>
      <c r="AF14" s="14"/>
      <c r="AG14" s="10"/>
      <c r="AH14" s="10"/>
      <c r="AI14" s="10"/>
      <c r="AJ14" s="15"/>
      <c r="AK14" s="45"/>
      <c r="BR14" s="169"/>
    </row>
    <row r="15" spans="1:70">
      <c r="A15" s="169"/>
      <c r="B15" s="9"/>
      <c r="C15" s="10"/>
      <c r="D15" s="10"/>
      <c r="E15" s="10"/>
      <c r="F15" s="11"/>
      <c r="G15" s="12"/>
      <c r="H15" s="46" t="s">
        <v>75</v>
      </c>
      <c r="I15" s="12"/>
      <c r="J15" s="12"/>
      <c r="K15" s="12"/>
      <c r="L15" s="12"/>
      <c r="M15" s="12"/>
      <c r="N15" s="12"/>
      <c r="O15" s="12"/>
      <c r="P15" s="12"/>
      <c r="Q15" s="12"/>
      <c r="R15" s="12"/>
      <c r="S15" s="12"/>
      <c r="T15" s="12"/>
      <c r="U15" s="12"/>
      <c r="V15" s="12"/>
      <c r="W15" s="12"/>
      <c r="X15" s="12"/>
      <c r="Y15" s="10"/>
      <c r="Z15" s="10"/>
      <c r="AA15" s="10"/>
      <c r="AB15" s="10"/>
      <c r="AC15" s="10"/>
      <c r="AD15" s="10"/>
      <c r="AE15" s="13"/>
      <c r="AF15" s="14"/>
      <c r="AG15" s="10"/>
      <c r="AH15" s="10"/>
      <c r="AI15" s="10"/>
      <c r="AJ15" s="15"/>
      <c r="AK15" s="45"/>
      <c r="BP15" s="169" t="s">
        <v>43</v>
      </c>
      <c r="BR15" s="169"/>
    </row>
    <row r="16" spans="1:70">
      <c r="A16" s="169"/>
      <c r="B16" s="9"/>
      <c r="C16" s="10"/>
      <c r="D16" s="10"/>
      <c r="E16" s="10"/>
      <c r="F16" s="11"/>
      <c r="G16" s="12"/>
      <c r="H16" s="10"/>
      <c r="I16" s="12"/>
      <c r="J16" s="12"/>
      <c r="K16" s="12"/>
      <c r="L16" s="12"/>
      <c r="M16" s="12"/>
      <c r="N16" s="12"/>
      <c r="O16" s="12"/>
      <c r="P16" s="12"/>
      <c r="Q16" s="12"/>
      <c r="R16" s="12"/>
      <c r="S16" s="12"/>
      <c r="T16" s="12"/>
      <c r="U16" s="12"/>
      <c r="V16" s="12"/>
      <c r="W16" s="12"/>
      <c r="X16" s="12"/>
      <c r="Y16" s="10"/>
      <c r="Z16" s="10"/>
      <c r="AA16" s="10"/>
      <c r="AB16" s="10"/>
      <c r="AC16" s="10"/>
      <c r="AD16" s="10"/>
      <c r="AE16" s="13"/>
      <c r="AF16" s="14"/>
      <c r="AG16" s="10"/>
      <c r="AH16" s="10"/>
      <c r="AI16" s="10"/>
      <c r="AJ16" s="15"/>
      <c r="AK16" s="45"/>
      <c r="BP16" s="169" t="s">
        <v>44</v>
      </c>
      <c r="BR16" s="169"/>
    </row>
    <row r="17" spans="1:70">
      <c r="A17" s="169"/>
      <c r="B17" s="9"/>
      <c r="C17" s="10"/>
      <c r="D17" s="10"/>
      <c r="E17" s="10"/>
      <c r="F17" s="11"/>
      <c r="G17" s="12"/>
      <c r="H17" s="151" t="s">
        <v>76</v>
      </c>
      <c r="I17" s="78"/>
      <c r="J17" s="78"/>
      <c r="K17" s="78"/>
      <c r="L17" s="78"/>
      <c r="M17" s="78"/>
      <c r="N17" s="78"/>
      <c r="O17" s="78"/>
      <c r="P17" s="79"/>
      <c r="Q17" s="161">
        <f>MAX(0,(Y10*Y8*Y9/60)*Y11-Q13*60*Y11)/1000</f>
        <v>78.75</v>
      </c>
      <c r="R17" s="162"/>
      <c r="S17" s="163"/>
      <c r="T17" s="151" t="s">
        <v>56</v>
      </c>
      <c r="U17" s="79"/>
      <c r="V17" s="12"/>
      <c r="W17" s="12"/>
      <c r="X17" s="12"/>
      <c r="Y17" s="10"/>
      <c r="Z17" s="10"/>
      <c r="AA17" s="10"/>
      <c r="AB17" s="10"/>
      <c r="AC17" s="10"/>
      <c r="AD17" s="10"/>
      <c r="AE17" s="13"/>
      <c r="AF17" s="14"/>
      <c r="AG17" s="10"/>
      <c r="AH17" s="10"/>
      <c r="AI17" s="10"/>
      <c r="AJ17" s="15"/>
      <c r="AK17" s="45"/>
      <c r="BR17" s="169"/>
    </row>
    <row r="18" spans="1:70">
      <c r="A18" s="169"/>
      <c r="B18" s="9"/>
      <c r="C18" s="10"/>
      <c r="D18" s="10"/>
      <c r="E18" s="10"/>
      <c r="F18" s="11"/>
      <c r="G18" s="12"/>
      <c r="H18" s="10"/>
      <c r="I18" s="10"/>
      <c r="J18" s="10"/>
      <c r="K18" s="10"/>
      <c r="L18" s="10"/>
      <c r="M18" s="10"/>
      <c r="N18" s="10"/>
      <c r="O18" s="10"/>
      <c r="P18" s="10"/>
      <c r="Q18" s="10"/>
      <c r="R18" s="10"/>
      <c r="S18" s="10"/>
      <c r="T18" s="10"/>
      <c r="U18" s="10"/>
      <c r="V18" s="10"/>
      <c r="W18" s="10"/>
      <c r="X18" s="10"/>
      <c r="Y18" s="10"/>
      <c r="Z18" s="10"/>
      <c r="AA18" s="10"/>
      <c r="AB18" s="10"/>
      <c r="AC18" s="10"/>
      <c r="AD18" s="10"/>
      <c r="AE18" s="13"/>
      <c r="AF18" s="14"/>
      <c r="AG18" s="10"/>
      <c r="AH18" s="10"/>
      <c r="AI18" s="10"/>
      <c r="AJ18" s="15"/>
      <c r="AK18" s="45"/>
      <c r="BR18" s="169"/>
    </row>
    <row r="19" spans="1:70">
      <c r="A19" s="169"/>
      <c r="B19" s="9"/>
      <c r="C19" s="10"/>
      <c r="D19" s="10"/>
      <c r="E19" s="10"/>
      <c r="F19" s="11"/>
      <c r="G19" s="12"/>
      <c r="H19" s="77" t="s">
        <v>46</v>
      </c>
      <c r="I19" s="78"/>
      <c r="J19" s="78"/>
      <c r="K19" s="78"/>
      <c r="L19" s="78"/>
      <c r="M19" s="78"/>
      <c r="N19" s="78"/>
      <c r="O19" s="78"/>
      <c r="P19" s="78"/>
      <c r="Q19" s="79"/>
      <c r="R19" s="10"/>
      <c r="S19" s="10" t="s">
        <v>66</v>
      </c>
      <c r="T19" s="10"/>
      <c r="U19" s="10"/>
      <c r="V19" s="10"/>
      <c r="W19" s="10"/>
      <c r="X19" s="10"/>
      <c r="Y19" s="10"/>
      <c r="Z19" s="10"/>
      <c r="AA19" s="10"/>
      <c r="AB19" s="10" t="s">
        <v>67</v>
      </c>
      <c r="AC19" s="10"/>
      <c r="AD19" s="10"/>
      <c r="AE19" s="34"/>
      <c r="AF19" s="14"/>
      <c r="AG19" s="10"/>
      <c r="AH19" s="10"/>
      <c r="AI19" s="10"/>
      <c r="AJ19" s="26"/>
      <c r="AK19" s="45"/>
      <c r="BR19" s="169"/>
    </row>
    <row r="20" spans="1:70" ht="15.75" thickBot="1">
      <c r="A20" s="169"/>
      <c r="B20" s="9"/>
      <c r="C20" s="10"/>
      <c r="D20" s="10"/>
      <c r="E20" s="10"/>
      <c r="F20" s="11"/>
      <c r="G20" s="12"/>
      <c r="H20" s="36"/>
      <c r="I20" s="36"/>
      <c r="J20" s="36"/>
      <c r="K20" s="36"/>
      <c r="L20" s="36"/>
      <c r="M20" s="36"/>
      <c r="N20" s="36"/>
      <c r="O20" s="36"/>
      <c r="P20" s="36"/>
      <c r="Q20" s="36"/>
      <c r="R20" s="36"/>
      <c r="S20" s="10"/>
      <c r="T20" s="10"/>
      <c r="U20" s="10"/>
      <c r="V20" s="10"/>
      <c r="W20" s="10"/>
      <c r="X20" s="10"/>
      <c r="Y20" s="10"/>
      <c r="Z20" s="10"/>
      <c r="AA20" s="10"/>
      <c r="AB20" s="10"/>
      <c r="AC20" s="10"/>
      <c r="AD20" s="10"/>
      <c r="AE20" s="10"/>
      <c r="AF20" s="14"/>
      <c r="AG20" s="10"/>
      <c r="AH20" s="10"/>
      <c r="AI20" s="10"/>
      <c r="AJ20" s="26"/>
      <c r="AK20" s="45"/>
      <c r="BP20" s="169"/>
      <c r="BQ20" s="169"/>
      <c r="BR20" s="169"/>
    </row>
    <row r="21" spans="1:70" ht="15.75" thickBot="1">
      <c r="A21" s="169"/>
      <c r="B21" s="9"/>
      <c r="C21" s="10"/>
      <c r="D21" s="10"/>
      <c r="E21" s="10"/>
      <c r="F21" s="11"/>
      <c r="G21" s="12"/>
      <c r="H21" s="159" t="s">
        <v>42</v>
      </c>
      <c r="I21" s="160"/>
      <c r="J21" s="160"/>
      <c r="K21" s="160"/>
      <c r="L21" s="160"/>
      <c r="M21" s="160"/>
      <c r="N21" s="226" t="s">
        <v>43</v>
      </c>
      <c r="O21" s="227"/>
      <c r="P21" s="227"/>
      <c r="Q21" s="227"/>
      <c r="R21" s="228"/>
      <c r="S21" s="10"/>
      <c r="T21" s="10"/>
      <c r="U21" s="10"/>
      <c r="V21" s="10"/>
      <c r="W21" s="10"/>
      <c r="X21" s="10"/>
      <c r="Y21" s="10"/>
      <c r="Z21" s="10"/>
      <c r="AA21" s="10"/>
      <c r="AB21" s="10"/>
      <c r="AC21" s="10"/>
      <c r="AD21" s="10"/>
      <c r="AE21" s="10"/>
      <c r="AF21" s="14"/>
      <c r="AG21" s="10"/>
      <c r="AH21" s="10"/>
      <c r="AI21" s="10"/>
      <c r="AJ21" s="26"/>
      <c r="AK21" s="45"/>
      <c r="BP21" s="169"/>
      <c r="BQ21" s="169"/>
      <c r="BR21" s="169"/>
    </row>
    <row r="22" spans="1:70" ht="15.75" thickBot="1">
      <c r="A22" s="169"/>
      <c r="B22" s="9"/>
      <c r="C22" s="10"/>
      <c r="D22" s="10"/>
      <c r="E22" s="10"/>
      <c r="F22" s="11"/>
      <c r="G22" s="12"/>
      <c r="H22" s="75" t="s">
        <v>19</v>
      </c>
      <c r="I22" s="76"/>
      <c r="J22" s="76"/>
      <c r="K22" s="76"/>
      <c r="L22" s="76"/>
      <c r="M22" s="76"/>
      <c r="N22" s="223">
        <v>1</v>
      </c>
      <c r="O22" s="224"/>
      <c r="P22" s="225"/>
      <c r="Q22" s="106"/>
      <c r="R22" s="107"/>
      <c r="S22" s="10"/>
      <c r="T22" s="10"/>
      <c r="U22" s="10"/>
      <c r="V22" s="10"/>
      <c r="W22" s="10"/>
      <c r="X22" s="10"/>
      <c r="Y22" s="10"/>
      <c r="Z22" s="10"/>
      <c r="AA22" s="10"/>
      <c r="AB22" s="10"/>
      <c r="AC22" s="10"/>
      <c r="AD22" s="10"/>
      <c r="AE22" s="10"/>
      <c r="AF22" s="14"/>
      <c r="AG22" s="10"/>
      <c r="AH22" s="10"/>
      <c r="AI22" s="10"/>
      <c r="AJ22" s="26"/>
      <c r="AK22" s="45"/>
      <c r="BP22" s="169"/>
      <c r="BQ22" s="169"/>
      <c r="BR22" s="169"/>
    </row>
    <row r="23" spans="1:70" ht="15.75" thickBot="1">
      <c r="A23" s="169"/>
      <c r="B23" s="9"/>
      <c r="C23" s="10"/>
      <c r="D23" s="10"/>
      <c r="E23" s="10"/>
      <c r="F23" s="11"/>
      <c r="G23" s="12"/>
      <c r="H23" s="75" t="s">
        <v>20</v>
      </c>
      <c r="I23" s="76"/>
      <c r="J23" s="76"/>
      <c r="K23" s="76"/>
      <c r="L23" s="76"/>
      <c r="M23" s="76"/>
      <c r="N23" s="223">
        <v>10</v>
      </c>
      <c r="O23" s="224"/>
      <c r="P23" s="225"/>
      <c r="Q23" s="108" t="s">
        <v>1</v>
      </c>
      <c r="R23" s="109"/>
      <c r="S23" s="10"/>
      <c r="T23" s="10"/>
      <c r="U23" s="10"/>
      <c r="V23" s="10"/>
      <c r="W23" s="10"/>
      <c r="X23" s="10"/>
      <c r="Y23" s="10"/>
      <c r="Z23" s="10"/>
      <c r="AA23" s="10"/>
      <c r="AB23" s="10"/>
      <c r="AC23" s="10"/>
      <c r="AD23" s="10"/>
      <c r="AE23" s="10"/>
      <c r="AF23" s="14"/>
      <c r="AG23" s="10"/>
      <c r="AH23" s="10"/>
      <c r="AI23" s="10"/>
      <c r="AJ23" s="26"/>
      <c r="AK23" s="45"/>
      <c r="BR23" s="169"/>
    </row>
    <row r="24" spans="1:70" ht="15.75" thickBot="1">
      <c r="A24" s="169"/>
      <c r="B24" s="9"/>
      <c r="C24" s="10"/>
      <c r="D24" s="10"/>
      <c r="E24" s="10"/>
      <c r="F24" s="11"/>
      <c r="G24" s="12"/>
      <c r="H24" s="75" t="str">
        <f>IF(N21="Rectangular","Width","Diameter")</f>
        <v>Width</v>
      </c>
      <c r="I24" s="76"/>
      <c r="J24" s="76"/>
      <c r="K24" s="76"/>
      <c r="L24" s="76"/>
      <c r="M24" s="76"/>
      <c r="N24" s="223">
        <v>4</v>
      </c>
      <c r="O24" s="224"/>
      <c r="P24" s="225"/>
      <c r="Q24" s="108" t="s">
        <v>1</v>
      </c>
      <c r="R24" s="109"/>
      <c r="S24" s="10"/>
      <c r="T24" s="10"/>
      <c r="U24" s="10"/>
      <c r="V24" s="10"/>
      <c r="W24" s="10"/>
      <c r="X24" s="10"/>
      <c r="Y24" s="10"/>
      <c r="Z24" s="10"/>
      <c r="AA24" s="10"/>
      <c r="AB24" s="10"/>
      <c r="AC24" s="10"/>
      <c r="AD24" s="10"/>
      <c r="AE24" s="10"/>
      <c r="AF24" s="14"/>
      <c r="AG24" s="10"/>
      <c r="AH24" s="10"/>
      <c r="AI24" s="10"/>
      <c r="AJ24" s="26"/>
      <c r="AK24" s="45"/>
      <c r="BR24" s="169"/>
    </row>
    <row r="25" spans="1:70" ht="15.75" thickBot="1">
      <c r="A25" s="169"/>
      <c r="B25" s="9"/>
      <c r="C25" s="10"/>
      <c r="D25" s="10"/>
      <c r="E25" s="10"/>
      <c r="F25" s="11"/>
      <c r="G25" s="12"/>
      <c r="H25" s="75" t="str">
        <f>IF(N21="Rectangular","Effective Depth","")</f>
        <v>Effective Depth</v>
      </c>
      <c r="I25" s="76"/>
      <c r="J25" s="76"/>
      <c r="K25" s="76"/>
      <c r="L25" s="76"/>
      <c r="M25" s="76"/>
      <c r="N25" s="223">
        <v>3</v>
      </c>
      <c r="O25" s="224"/>
      <c r="P25" s="225"/>
      <c r="Q25" s="108" t="s">
        <v>1</v>
      </c>
      <c r="R25" s="109"/>
      <c r="S25" s="10"/>
      <c r="T25" s="10"/>
      <c r="U25" s="10"/>
      <c r="V25" s="10"/>
      <c r="W25" s="10"/>
      <c r="X25" s="10"/>
      <c r="Y25" s="10"/>
      <c r="Z25" s="10"/>
      <c r="AA25" s="10"/>
      <c r="AB25" s="10"/>
      <c r="AC25" s="10"/>
      <c r="AD25" s="10"/>
      <c r="AE25" s="10"/>
      <c r="AF25" s="14"/>
      <c r="AG25" s="10"/>
      <c r="AH25" s="10"/>
      <c r="AI25" s="10"/>
      <c r="AJ25" s="26"/>
      <c r="AK25" s="45"/>
      <c r="BR25" s="169"/>
    </row>
    <row r="26" spans="1:70" ht="15.75" thickBot="1">
      <c r="A26" s="169"/>
      <c r="B26" s="9"/>
      <c r="C26" s="10"/>
      <c r="D26" s="10"/>
      <c r="E26" s="10"/>
      <c r="F26" s="11"/>
      <c r="G26" s="12"/>
      <c r="H26" s="73" t="s">
        <v>21</v>
      </c>
      <c r="I26" s="74"/>
      <c r="J26" s="74"/>
      <c r="K26" s="74"/>
      <c r="L26" s="74"/>
      <c r="M26" s="74"/>
      <c r="N26" s="223">
        <v>90</v>
      </c>
      <c r="O26" s="224"/>
      <c r="P26" s="225"/>
      <c r="Q26" s="110" t="s">
        <v>0</v>
      </c>
      <c r="R26" s="111"/>
      <c r="S26" s="10"/>
      <c r="T26" s="10"/>
      <c r="U26" s="10"/>
      <c r="V26" s="10"/>
      <c r="W26" s="10"/>
      <c r="X26" s="10"/>
      <c r="Y26" s="10"/>
      <c r="Z26" s="10"/>
      <c r="AA26" s="10"/>
      <c r="AB26" s="10"/>
      <c r="AC26" s="10"/>
      <c r="AD26" s="10"/>
      <c r="AE26" s="13"/>
      <c r="AF26" s="14"/>
      <c r="AG26" s="10"/>
      <c r="AH26" s="10"/>
      <c r="AI26" s="10"/>
      <c r="AJ26" s="26"/>
      <c r="AK26" s="45"/>
      <c r="BR26" s="169"/>
    </row>
    <row r="27" spans="1:70">
      <c r="A27" s="169"/>
      <c r="B27" s="9"/>
      <c r="C27" s="10"/>
      <c r="D27" s="10"/>
      <c r="E27" s="10"/>
      <c r="F27" s="11"/>
      <c r="G27" s="12"/>
      <c r="H27" s="10"/>
      <c r="I27" s="10"/>
      <c r="J27" s="10"/>
      <c r="K27" s="10"/>
      <c r="L27" s="10"/>
      <c r="M27" s="10"/>
      <c r="N27" s="10"/>
      <c r="O27" s="10"/>
      <c r="P27" s="10"/>
      <c r="Q27" s="10"/>
      <c r="R27" s="10"/>
      <c r="S27" s="10"/>
      <c r="T27" s="10"/>
      <c r="U27" s="10"/>
      <c r="V27" s="10"/>
      <c r="W27" s="10"/>
      <c r="X27" s="10"/>
      <c r="Y27" s="10"/>
      <c r="Z27" s="10"/>
      <c r="AA27" s="10"/>
      <c r="AB27" s="10"/>
      <c r="AC27" s="10"/>
      <c r="AD27" s="10"/>
      <c r="AE27" s="13"/>
      <c r="AF27" s="14"/>
      <c r="AG27" s="10"/>
      <c r="AH27" s="10"/>
      <c r="AI27" s="10"/>
      <c r="AJ27" s="26"/>
      <c r="AK27" s="45"/>
      <c r="BR27" s="169"/>
    </row>
    <row r="28" spans="1:70">
      <c r="A28" s="169"/>
      <c r="B28" s="9"/>
      <c r="C28" s="10"/>
      <c r="D28" s="10"/>
      <c r="E28" s="10"/>
      <c r="F28" s="11"/>
      <c r="G28" s="47"/>
      <c r="H28" s="151" t="s">
        <v>55</v>
      </c>
      <c r="I28" s="78"/>
      <c r="J28" s="78"/>
      <c r="K28" s="78"/>
      <c r="L28" s="78"/>
      <c r="M28" s="78"/>
      <c r="N28" s="78"/>
      <c r="O28" s="79"/>
      <c r="P28" s="151">
        <f>IF(N21="Rectangular",N22*N23*N24*N25*N26%,N22*N23*(PI()*((N24/2)^2))*N26%)</f>
        <v>108</v>
      </c>
      <c r="Q28" s="78"/>
      <c r="R28" s="79"/>
      <c r="S28" s="151" t="s">
        <v>56</v>
      </c>
      <c r="T28" s="79"/>
      <c r="U28" s="10"/>
      <c r="V28" s="10"/>
      <c r="W28" s="10"/>
      <c r="X28" s="10"/>
      <c r="Y28" s="10"/>
      <c r="Z28" s="10"/>
      <c r="AA28" s="10"/>
      <c r="AB28" s="10"/>
      <c r="AC28" s="10"/>
      <c r="AD28" s="10"/>
      <c r="AE28" s="13"/>
      <c r="AF28" s="70" t="str">
        <f>IF(Q17&lt;P28,"Acceptable","Too Low")</f>
        <v>Acceptable</v>
      </c>
      <c r="AG28" s="71"/>
      <c r="AH28" s="71"/>
      <c r="AI28" s="71"/>
      <c r="AJ28" s="72"/>
      <c r="AK28" s="45"/>
      <c r="BR28" s="169"/>
    </row>
    <row r="29" spans="1:70">
      <c r="A29" s="169"/>
      <c r="B29" s="9"/>
      <c r="C29" s="10"/>
      <c r="D29" s="10"/>
      <c r="E29" s="10"/>
      <c r="F29" s="11"/>
      <c r="G29" s="12"/>
      <c r="H29" s="10"/>
      <c r="I29" s="10"/>
      <c r="J29" s="10"/>
      <c r="K29" s="10"/>
      <c r="L29" s="10"/>
      <c r="M29" s="10"/>
      <c r="N29" s="10"/>
      <c r="O29" s="10"/>
      <c r="P29" s="10"/>
      <c r="Q29" s="10"/>
      <c r="R29" s="10"/>
      <c r="S29" s="10"/>
      <c r="T29" s="10"/>
      <c r="U29" s="10"/>
      <c r="V29" s="10"/>
      <c r="W29" s="10"/>
      <c r="X29" s="10"/>
      <c r="Y29" s="10"/>
      <c r="Z29" s="10"/>
      <c r="AA29" s="10"/>
      <c r="AB29" s="10"/>
      <c r="AC29" s="10"/>
      <c r="AD29" s="10"/>
      <c r="AE29" s="13"/>
      <c r="AF29" s="14"/>
      <c r="AG29" s="10"/>
      <c r="AH29" s="10"/>
      <c r="AI29" s="10"/>
      <c r="AJ29" s="26"/>
      <c r="AK29" s="45"/>
      <c r="BR29" s="169"/>
    </row>
    <row r="30" spans="1:70">
      <c r="A30" s="169"/>
      <c r="B30" s="9"/>
      <c r="C30" s="10"/>
      <c r="D30" s="10"/>
      <c r="E30" s="10"/>
      <c r="F30" s="11"/>
      <c r="G30" s="12"/>
      <c r="H30" s="151" t="s">
        <v>53</v>
      </c>
      <c r="I30" s="78"/>
      <c r="J30" s="78"/>
      <c r="K30" s="78"/>
      <c r="L30" s="78"/>
      <c r="M30" s="78"/>
      <c r="N30" s="78"/>
      <c r="O30" s="78"/>
      <c r="P30" s="79"/>
      <c r="Q30" s="152">
        <f>(Q17/2)/(Q13*3.6)</f>
        <v>1.09375</v>
      </c>
      <c r="R30" s="78"/>
      <c r="S30" s="151" t="s">
        <v>61</v>
      </c>
      <c r="T30" s="78"/>
      <c r="U30" s="79"/>
      <c r="W30" s="10"/>
      <c r="X30" s="10"/>
      <c r="Y30" s="10"/>
      <c r="Z30" s="10"/>
      <c r="AA30" s="10"/>
      <c r="AB30" s="10"/>
      <c r="AC30" s="10"/>
      <c r="AD30" s="10"/>
      <c r="AE30" s="13"/>
      <c r="AF30" s="70" t="str">
        <f>IF(Q30&lt;24,"Acceptable","Too Slow")</f>
        <v>Acceptable</v>
      </c>
      <c r="AG30" s="71"/>
      <c r="AH30" s="71"/>
      <c r="AI30" s="71"/>
      <c r="AJ30" s="72"/>
      <c r="AK30" s="45"/>
      <c r="BR30" s="169"/>
    </row>
    <row r="31" spans="1:70">
      <c r="A31" s="169"/>
      <c r="B31" s="9"/>
      <c r="C31" s="10"/>
      <c r="D31" s="10"/>
      <c r="E31" s="10"/>
      <c r="F31" s="11"/>
      <c r="G31" s="12"/>
      <c r="H31" s="10"/>
      <c r="I31" s="10"/>
      <c r="J31" s="10"/>
      <c r="K31" s="10"/>
      <c r="L31" s="10"/>
      <c r="M31" s="10"/>
      <c r="N31" s="10"/>
      <c r="O31" s="10"/>
      <c r="P31" s="10"/>
      <c r="Q31" s="10"/>
      <c r="R31" s="10"/>
      <c r="S31" s="10"/>
      <c r="T31" s="10"/>
      <c r="U31" s="10"/>
      <c r="V31" s="10"/>
      <c r="W31" s="10"/>
      <c r="X31" s="10"/>
      <c r="Y31" s="10"/>
      <c r="Z31" s="10"/>
      <c r="AA31" s="10"/>
      <c r="AB31" s="10"/>
      <c r="AC31" s="10"/>
      <c r="AD31" s="10"/>
      <c r="AE31" s="13"/>
      <c r="AF31" s="14"/>
      <c r="AG31" s="10"/>
      <c r="AH31" s="10"/>
      <c r="AI31" s="10"/>
      <c r="AJ31" s="15"/>
      <c r="AK31" s="45"/>
      <c r="BR31" s="169"/>
    </row>
    <row r="32" spans="1:70">
      <c r="A32" s="169"/>
      <c r="B32" s="9"/>
      <c r="C32" s="10"/>
      <c r="D32" s="10"/>
      <c r="E32" s="10"/>
      <c r="F32" s="11"/>
      <c r="G32" s="12"/>
      <c r="H32" s="10"/>
      <c r="I32" s="10"/>
      <c r="J32" s="10"/>
      <c r="K32" s="10"/>
      <c r="L32" s="10"/>
      <c r="M32" s="10"/>
      <c r="N32" s="10"/>
      <c r="O32" s="10"/>
      <c r="P32" s="10"/>
      <c r="Q32" s="10"/>
      <c r="R32" s="10"/>
      <c r="S32" s="10"/>
      <c r="T32" s="10"/>
      <c r="U32" s="10"/>
      <c r="V32" s="10"/>
      <c r="W32" s="10"/>
      <c r="X32" s="10"/>
      <c r="Y32" s="10"/>
      <c r="Z32" s="10"/>
      <c r="AA32" s="10"/>
      <c r="AB32" s="10"/>
      <c r="AC32" s="10"/>
      <c r="AD32" s="10"/>
      <c r="AE32" s="13"/>
      <c r="AF32" s="14"/>
      <c r="AG32" s="10"/>
      <c r="AH32" s="10"/>
      <c r="AI32" s="10"/>
      <c r="AJ32" s="15"/>
      <c r="AK32" s="45"/>
      <c r="BR32" s="169"/>
    </row>
    <row r="33" spans="1:70">
      <c r="A33" s="169"/>
      <c r="B33" s="9"/>
      <c r="C33" s="10"/>
      <c r="D33" s="10"/>
      <c r="E33" s="10"/>
      <c r="F33" s="11"/>
      <c r="G33" s="12"/>
      <c r="H33" s="10"/>
      <c r="I33" s="10"/>
      <c r="J33" s="10"/>
      <c r="K33" s="10"/>
      <c r="L33" s="10"/>
      <c r="M33" s="10"/>
      <c r="N33" s="10"/>
      <c r="O33" s="10"/>
      <c r="P33" s="10"/>
      <c r="Q33" s="10"/>
      <c r="R33" s="10"/>
      <c r="S33" s="10"/>
      <c r="T33" s="10"/>
      <c r="U33" s="10"/>
      <c r="V33" s="10"/>
      <c r="W33" s="10"/>
      <c r="X33" s="10"/>
      <c r="Y33" s="10"/>
      <c r="Z33" s="10"/>
      <c r="AA33" s="10"/>
      <c r="AB33" s="10"/>
      <c r="AC33" s="10"/>
      <c r="AD33" s="10"/>
      <c r="AE33" s="13"/>
      <c r="AF33" s="14"/>
      <c r="AG33" s="10"/>
      <c r="AH33" s="10"/>
      <c r="AI33" s="10"/>
      <c r="AJ33" s="15"/>
      <c r="AK33" s="45"/>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69"/>
      <c r="BJ33" s="169"/>
      <c r="BK33" s="169"/>
      <c r="BL33" s="169"/>
      <c r="BM33" s="169"/>
      <c r="BN33" s="169"/>
      <c r="BO33" s="169"/>
      <c r="BP33" s="169"/>
      <c r="BQ33" s="169"/>
      <c r="BR33" s="169"/>
    </row>
    <row r="34" spans="1:70">
      <c r="A34" s="169"/>
      <c r="B34" s="9"/>
      <c r="C34" s="10"/>
      <c r="D34" s="10"/>
      <c r="E34" s="10"/>
      <c r="F34" s="11"/>
      <c r="G34" s="12"/>
      <c r="H34" s="10"/>
      <c r="I34" s="10"/>
      <c r="J34" s="10"/>
      <c r="K34" s="10"/>
      <c r="L34" s="10"/>
      <c r="M34" s="10"/>
      <c r="N34" s="10"/>
      <c r="O34" s="10"/>
      <c r="P34" s="10"/>
      <c r="Q34" s="10"/>
      <c r="R34" s="10"/>
      <c r="S34" s="10"/>
      <c r="T34" s="10"/>
      <c r="U34" s="10"/>
      <c r="V34" s="10"/>
      <c r="W34" s="10"/>
      <c r="X34" s="10"/>
      <c r="Y34" s="10"/>
      <c r="Z34" s="10"/>
      <c r="AA34" s="10"/>
      <c r="AB34" s="10"/>
      <c r="AC34" s="10"/>
      <c r="AD34" s="10"/>
      <c r="AE34" s="13"/>
      <c r="AF34" s="14"/>
      <c r="AG34" s="10"/>
      <c r="AH34" s="10"/>
      <c r="AI34" s="10"/>
      <c r="AJ34" s="15"/>
      <c r="AK34" s="45"/>
      <c r="AL34" s="169"/>
      <c r="AM34" s="169"/>
      <c r="AN34" s="169"/>
      <c r="AO34" s="169"/>
      <c r="AP34" s="169"/>
      <c r="AQ34" s="169"/>
      <c r="AR34" s="169"/>
      <c r="AS34" s="169"/>
      <c r="AT34" s="169"/>
      <c r="AU34" s="169"/>
      <c r="AV34" s="169"/>
      <c r="AW34" s="169"/>
      <c r="AX34" s="169"/>
      <c r="AY34" s="169"/>
      <c r="AZ34" s="169"/>
      <c r="BA34" s="169"/>
      <c r="BB34" s="169"/>
      <c r="BC34" s="169"/>
      <c r="BD34" s="169"/>
      <c r="BE34" s="169"/>
      <c r="BF34" s="169"/>
      <c r="BG34" s="169"/>
      <c r="BH34" s="169"/>
      <c r="BI34" s="169"/>
      <c r="BJ34" s="169"/>
      <c r="BK34" s="169"/>
      <c r="BL34" s="169"/>
      <c r="BM34" s="169"/>
      <c r="BN34" s="169"/>
      <c r="BO34" s="169"/>
      <c r="BP34" s="169"/>
      <c r="BQ34" s="169"/>
      <c r="BR34" s="169"/>
    </row>
    <row r="35" spans="1:70">
      <c r="A35" s="169"/>
      <c r="B35" s="9"/>
      <c r="C35" s="10"/>
      <c r="D35" s="10"/>
      <c r="E35" s="10"/>
      <c r="F35" s="11"/>
      <c r="G35" s="12"/>
      <c r="H35" s="10"/>
      <c r="I35" s="10"/>
      <c r="J35" s="10"/>
      <c r="K35" s="10"/>
      <c r="L35" s="10"/>
      <c r="M35" s="10"/>
      <c r="N35" s="10"/>
      <c r="O35" s="10"/>
      <c r="P35" s="10"/>
      <c r="Q35" s="10"/>
      <c r="R35" s="10"/>
      <c r="S35" s="10"/>
      <c r="T35" s="10"/>
      <c r="U35" s="10"/>
      <c r="V35" s="10"/>
      <c r="W35" s="10"/>
      <c r="X35" s="10"/>
      <c r="Y35" s="10"/>
      <c r="Z35" s="10"/>
      <c r="AA35" s="10"/>
      <c r="AB35" s="10"/>
      <c r="AC35" s="10"/>
      <c r="AD35" s="10"/>
      <c r="AE35" s="13"/>
      <c r="AF35" s="14"/>
      <c r="AG35" s="10"/>
      <c r="AH35" s="10"/>
      <c r="AI35" s="10"/>
      <c r="AJ35" s="15"/>
      <c r="AK35" s="45"/>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169"/>
      <c r="BP35" s="169"/>
      <c r="BQ35" s="169"/>
      <c r="BR35" s="169"/>
    </row>
    <row r="36" spans="1:70">
      <c r="A36" s="169"/>
      <c r="B36" s="9"/>
      <c r="C36" s="10"/>
      <c r="D36" s="10"/>
      <c r="E36" s="10"/>
      <c r="F36" s="11"/>
      <c r="G36" s="12"/>
      <c r="H36" s="10"/>
      <c r="I36" s="10"/>
      <c r="J36" s="10"/>
      <c r="K36" s="10"/>
      <c r="L36" s="10"/>
      <c r="M36" s="10"/>
      <c r="N36" s="10"/>
      <c r="O36" s="10"/>
      <c r="P36" s="10"/>
      <c r="Q36" s="10"/>
      <c r="R36" s="10"/>
      <c r="S36" s="10"/>
      <c r="T36" s="10"/>
      <c r="U36" s="10"/>
      <c r="V36" s="10"/>
      <c r="W36" s="10"/>
      <c r="X36" s="10"/>
      <c r="Y36" s="10"/>
      <c r="Z36" s="10"/>
      <c r="AA36" s="10"/>
      <c r="AB36" s="10"/>
      <c r="AC36" s="10"/>
      <c r="AD36" s="10"/>
      <c r="AE36" s="13"/>
      <c r="AF36" s="14"/>
      <c r="AG36" s="10"/>
      <c r="AH36" s="10"/>
      <c r="AI36" s="10"/>
      <c r="AJ36" s="15"/>
      <c r="AK36" s="45"/>
      <c r="AL36" s="169"/>
      <c r="AM36" s="169"/>
      <c r="AN36" s="169"/>
      <c r="AO36" s="169"/>
      <c r="AP36" s="169"/>
      <c r="AQ36" s="169"/>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69"/>
      <c r="BO36" s="169"/>
      <c r="BP36" s="169"/>
      <c r="BQ36" s="169"/>
      <c r="BR36" s="169"/>
    </row>
    <row r="37" spans="1:70">
      <c r="A37" s="169"/>
      <c r="B37" s="9"/>
      <c r="C37" s="10"/>
      <c r="D37" s="10"/>
      <c r="E37" s="10"/>
      <c r="F37" s="11"/>
      <c r="G37" s="12"/>
      <c r="H37" s="10"/>
      <c r="I37" s="10"/>
      <c r="J37" s="10"/>
      <c r="K37" s="10"/>
      <c r="L37" s="10"/>
      <c r="M37" s="10"/>
      <c r="N37" s="10"/>
      <c r="O37" s="10"/>
      <c r="P37" s="10"/>
      <c r="Q37" s="10"/>
      <c r="R37" s="10"/>
      <c r="S37" s="10"/>
      <c r="T37" s="10"/>
      <c r="U37" s="10"/>
      <c r="V37" s="10"/>
      <c r="W37" s="10"/>
      <c r="X37" s="10"/>
      <c r="Y37" s="10"/>
      <c r="Z37" s="10"/>
      <c r="AA37" s="10"/>
      <c r="AB37" s="10"/>
      <c r="AC37" s="10"/>
      <c r="AD37" s="10"/>
      <c r="AE37" s="13"/>
      <c r="AF37" s="14"/>
      <c r="AG37" s="10"/>
      <c r="AH37" s="10"/>
      <c r="AI37" s="10"/>
      <c r="AJ37" s="15"/>
      <c r="AK37" s="45"/>
      <c r="AL37" s="169"/>
      <c r="AM37" s="169"/>
      <c r="AN37" s="169"/>
      <c r="AO37" s="169"/>
      <c r="AP37" s="169"/>
      <c r="AQ37" s="169"/>
      <c r="AR37" s="169"/>
      <c r="AS37" s="169"/>
      <c r="AT37" s="169"/>
      <c r="AU37" s="169"/>
      <c r="AV37" s="169"/>
      <c r="AW37" s="169"/>
      <c r="AX37" s="169"/>
      <c r="AY37" s="169"/>
      <c r="AZ37" s="169"/>
      <c r="BA37" s="169"/>
      <c r="BB37" s="169"/>
      <c r="BC37" s="169"/>
      <c r="BD37" s="169"/>
      <c r="BE37" s="169"/>
      <c r="BF37" s="169"/>
      <c r="BG37" s="169"/>
      <c r="BH37" s="169"/>
      <c r="BI37" s="169"/>
      <c r="BJ37" s="169"/>
      <c r="BK37" s="169"/>
      <c r="BL37" s="169"/>
      <c r="BM37" s="169"/>
      <c r="BN37" s="169"/>
      <c r="BO37" s="169"/>
      <c r="BP37" s="169"/>
      <c r="BQ37" s="169"/>
      <c r="BR37" s="169"/>
    </row>
    <row r="38" spans="1:70">
      <c r="A38" s="169"/>
      <c r="B38" s="9"/>
      <c r="C38" s="10"/>
      <c r="D38" s="10"/>
      <c r="E38" s="10"/>
      <c r="F38" s="11"/>
      <c r="G38" s="12"/>
      <c r="H38" s="10"/>
      <c r="I38" s="10"/>
      <c r="J38" s="10"/>
      <c r="K38" s="10"/>
      <c r="L38" s="10"/>
      <c r="M38" s="10"/>
      <c r="N38" s="10"/>
      <c r="O38" s="10"/>
      <c r="P38" s="10"/>
      <c r="Q38" s="10"/>
      <c r="R38" s="10"/>
      <c r="S38" s="10"/>
      <c r="T38" s="10"/>
      <c r="U38" s="10"/>
      <c r="V38" s="10"/>
      <c r="W38" s="10"/>
      <c r="X38" s="10"/>
      <c r="Y38" s="10"/>
      <c r="Z38" s="10"/>
      <c r="AA38" s="10"/>
      <c r="AB38" s="10"/>
      <c r="AC38" s="10"/>
      <c r="AD38" s="10"/>
      <c r="AE38" s="13"/>
      <c r="AF38" s="14"/>
      <c r="AG38" s="10"/>
      <c r="AH38" s="10"/>
      <c r="AI38" s="10"/>
      <c r="AJ38" s="15"/>
      <c r="AK38" s="45"/>
      <c r="AL38" s="169"/>
      <c r="AM38" s="169"/>
      <c r="AN38" s="169"/>
      <c r="AO38" s="169"/>
      <c r="AP38" s="169"/>
      <c r="AQ38" s="169"/>
      <c r="AR38" s="169"/>
      <c r="AS38" s="169"/>
      <c r="AT38" s="169"/>
      <c r="AU38" s="169"/>
      <c r="AV38" s="169"/>
      <c r="AW38" s="169"/>
      <c r="AX38" s="169"/>
      <c r="AY38" s="169"/>
      <c r="AZ38" s="169"/>
      <c r="BA38" s="169"/>
      <c r="BB38" s="169"/>
      <c r="BC38" s="169"/>
      <c r="BD38" s="169"/>
      <c r="BE38" s="169"/>
      <c r="BF38" s="169"/>
      <c r="BG38" s="169"/>
      <c r="BH38" s="169"/>
      <c r="BI38" s="169"/>
      <c r="BJ38" s="169"/>
      <c r="BK38" s="169"/>
      <c r="BL38" s="169"/>
      <c r="BM38" s="169"/>
      <c r="BN38" s="169"/>
      <c r="BO38" s="169"/>
      <c r="BP38" s="169"/>
      <c r="BQ38" s="169"/>
      <c r="BR38" s="169"/>
    </row>
    <row r="39" spans="1:70">
      <c r="A39" s="169"/>
      <c r="B39" s="9"/>
      <c r="C39" s="10"/>
      <c r="D39" s="10"/>
      <c r="E39" s="10"/>
      <c r="F39" s="11"/>
      <c r="G39" s="12"/>
      <c r="H39" s="10"/>
      <c r="I39" s="10"/>
      <c r="J39" s="10"/>
      <c r="K39" s="10"/>
      <c r="L39" s="10"/>
      <c r="M39" s="10"/>
      <c r="N39" s="10"/>
      <c r="O39" s="10"/>
      <c r="P39" s="10"/>
      <c r="Q39" s="10"/>
      <c r="R39" s="10"/>
      <c r="S39" s="10"/>
      <c r="T39" s="10"/>
      <c r="U39" s="10"/>
      <c r="V39" s="10"/>
      <c r="W39" s="10"/>
      <c r="X39" s="10"/>
      <c r="Y39" s="10"/>
      <c r="Z39" s="10"/>
      <c r="AA39" s="10"/>
      <c r="AB39" s="10"/>
      <c r="AC39" s="10"/>
      <c r="AD39" s="10"/>
      <c r="AE39" s="13"/>
      <c r="AF39" s="14"/>
      <c r="AG39" s="10"/>
      <c r="AH39" s="10"/>
      <c r="AI39" s="10"/>
      <c r="AJ39" s="15"/>
      <c r="AK39" s="45"/>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row>
    <row r="40" spans="1:70">
      <c r="A40" s="169"/>
      <c r="B40" s="9"/>
      <c r="C40" s="10"/>
      <c r="D40" s="10"/>
      <c r="E40" s="10"/>
      <c r="F40" s="11"/>
      <c r="G40" s="12"/>
      <c r="H40" s="10"/>
      <c r="I40" s="10"/>
      <c r="J40" s="10"/>
      <c r="K40" s="10"/>
      <c r="L40" s="10"/>
      <c r="M40" s="10"/>
      <c r="N40" s="10"/>
      <c r="O40" s="10"/>
      <c r="P40" s="10"/>
      <c r="Q40" s="10"/>
      <c r="R40" s="10"/>
      <c r="S40" s="10"/>
      <c r="T40" s="10"/>
      <c r="U40" s="10"/>
      <c r="V40" s="10"/>
      <c r="W40" s="10"/>
      <c r="X40" s="10"/>
      <c r="Y40" s="10"/>
      <c r="Z40" s="10"/>
      <c r="AA40" s="10"/>
      <c r="AB40" s="10"/>
      <c r="AC40" s="10"/>
      <c r="AD40" s="10"/>
      <c r="AE40" s="13"/>
      <c r="AF40" s="14"/>
      <c r="AG40" s="10"/>
      <c r="AH40" s="10"/>
      <c r="AI40" s="10"/>
      <c r="AJ40" s="15"/>
      <c r="AK40" s="45"/>
      <c r="AL40" s="169"/>
      <c r="AM40" s="169"/>
      <c r="AN40" s="169"/>
      <c r="AO40" s="169"/>
      <c r="AP40" s="169"/>
      <c r="AQ40" s="169"/>
      <c r="AR40" s="169"/>
      <c r="AS40" s="169"/>
      <c r="AT40" s="169"/>
      <c r="AU40" s="169"/>
      <c r="AV40" s="169"/>
      <c r="AW40" s="169"/>
      <c r="AX40" s="169"/>
      <c r="AY40" s="169"/>
      <c r="AZ40" s="169"/>
      <c r="BA40" s="169"/>
      <c r="BB40" s="169"/>
      <c r="BC40" s="169"/>
      <c r="BD40" s="169"/>
      <c r="BE40" s="169"/>
      <c r="BF40" s="169"/>
      <c r="BG40" s="169"/>
      <c r="BH40" s="169"/>
      <c r="BI40" s="169"/>
      <c r="BJ40" s="169"/>
      <c r="BK40" s="169"/>
      <c r="BL40" s="169"/>
      <c r="BM40" s="169"/>
      <c r="BN40" s="169"/>
      <c r="BO40" s="169"/>
      <c r="BP40" s="169"/>
      <c r="BQ40" s="169"/>
      <c r="BR40" s="169"/>
    </row>
    <row r="41" spans="1:70">
      <c r="A41" s="169"/>
      <c r="B41" s="9"/>
      <c r="C41" s="10"/>
      <c r="D41" s="10"/>
      <c r="E41" s="10"/>
      <c r="F41" s="11"/>
      <c r="G41" s="12"/>
      <c r="H41" s="10"/>
      <c r="I41" s="10"/>
      <c r="J41" s="10"/>
      <c r="K41" s="10"/>
      <c r="L41" s="10"/>
      <c r="M41" s="10"/>
      <c r="N41" s="10"/>
      <c r="O41" s="10"/>
      <c r="P41" s="10"/>
      <c r="Q41" s="10"/>
      <c r="R41" s="10"/>
      <c r="S41" s="10"/>
      <c r="T41" s="10"/>
      <c r="U41" s="10"/>
      <c r="V41" s="10"/>
      <c r="W41" s="10"/>
      <c r="X41" s="10"/>
      <c r="Y41" s="10"/>
      <c r="Z41" s="10"/>
      <c r="AA41" s="10"/>
      <c r="AB41" s="10"/>
      <c r="AC41" s="10"/>
      <c r="AD41" s="10"/>
      <c r="AE41" s="13"/>
      <c r="AF41" s="14"/>
      <c r="AG41" s="10"/>
      <c r="AH41" s="10"/>
      <c r="AI41" s="10"/>
      <c r="AJ41" s="15"/>
      <c r="AK41" s="45"/>
      <c r="AL41" s="169"/>
      <c r="AM41" s="169"/>
      <c r="AN41" s="169"/>
      <c r="AO41" s="169"/>
      <c r="AP41" s="169"/>
      <c r="AQ41" s="169"/>
      <c r="AR41" s="169"/>
      <c r="AS41" s="169"/>
      <c r="AT41" s="169"/>
      <c r="AU41" s="169"/>
      <c r="AV41" s="169"/>
      <c r="AW41" s="169"/>
      <c r="AX41" s="169"/>
      <c r="AY41" s="169"/>
      <c r="AZ41" s="169"/>
      <c r="BA41" s="169"/>
      <c r="BB41" s="169"/>
      <c r="BC41" s="169"/>
      <c r="BD41" s="169"/>
      <c r="BE41" s="169"/>
      <c r="BF41" s="169"/>
      <c r="BG41" s="169"/>
      <c r="BH41" s="169"/>
      <c r="BI41" s="169"/>
      <c r="BJ41" s="169"/>
      <c r="BK41" s="169"/>
      <c r="BL41" s="169"/>
      <c r="BM41" s="169"/>
      <c r="BN41" s="169"/>
      <c r="BO41" s="169"/>
      <c r="BP41" s="169"/>
      <c r="BQ41" s="169"/>
      <c r="BR41" s="169"/>
    </row>
    <row r="42" spans="1:70">
      <c r="A42" s="169"/>
      <c r="B42" s="9"/>
      <c r="C42" s="10"/>
      <c r="D42" s="10"/>
      <c r="E42" s="10"/>
      <c r="F42" s="11"/>
      <c r="G42" s="12"/>
      <c r="H42" s="10"/>
      <c r="I42" s="10"/>
      <c r="J42" s="10"/>
      <c r="K42" s="10"/>
      <c r="L42" s="10"/>
      <c r="M42" s="10"/>
      <c r="N42" s="10"/>
      <c r="O42" s="10"/>
      <c r="P42" s="10"/>
      <c r="Q42" s="10"/>
      <c r="R42" s="10"/>
      <c r="S42" s="10"/>
      <c r="T42" s="10"/>
      <c r="U42" s="10"/>
      <c r="V42" s="10"/>
      <c r="W42" s="10"/>
      <c r="X42" s="10"/>
      <c r="Y42" s="10"/>
      <c r="Z42" s="10"/>
      <c r="AA42" s="10"/>
      <c r="AB42" s="10"/>
      <c r="AC42" s="10"/>
      <c r="AD42" s="10"/>
      <c r="AE42" s="13"/>
      <c r="AF42" s="14"/>
      <c r="AG42" s="10"/>
      <c r="AH42" s="10"/>
      <c r="AI42" s="10"/>
      <c r="AJ42" s="15"/>
      <c r="AK42" s="45"/>
      <c r="AL42" s="169"/>
      <c r="AM42" s="169"/>
      <c r="AN42" s="169"/>
      <c r="AO42" s="169"/>
      <c r="AP42" s="169"/>
      <c r="AQ42" s="169"/>
      <c r="AR42" s="169"/>
      <c r="AS42" s="169"/>
      <c r="AT42" s="169"/>
      <c r="AU42" s="169"/>
      <c r="AV42" s="169"/>
      <c r="AW42" s="169"/>
      <c r="AX42" s="169"/>
      <c r="AY42" s="169"/>
      <c r="AZ42" s="169"/>
      <c r="BA42" s="169"/>
      <c r="BB42" s="169"/>
      <c r="BC42" s="169"/>
      <c r="BD42" s="169"/>
      <c r="BE42" s="169"/>
      <c r="BF42" s="169"/>
      <c r="BG42" s="169"/>
      <c r="BH42" s="169"/>
      <c r="BI42" s="169"/>
      <c r="BJ42" s="169"/>
      <c r="BK42" s="169"/>
      <c r="BL42" s="169"/>
      <c r="BM42" s="169"/>
      <c r="BN42" s="169"/>
      <c r="BO42" s="169"/>
      <c r="BP42" s="169"/>
      <c r="BQ42" s="169"/>
      <c r="BR42" s="169"/>
    </row>
    <row r="43" spans="1:70">
      <c r="A43" s="169"/>
      <c r="B43" s="9"/>
      <c r="C43" s="10"/>
      <c r="D43" s="10"/>
      <c r="E43" s="10"/>
      <c r="F43" s="11"/>
      <c r="G43" s="12"/>
      <c r="H43" s="10"/>
      <c r="I43" s="10"/>
      <c r="J43" s="10"/>
      <c r="K43" s="10"/>
      <c r="L43" s="10"/>
      <c r="M43" s="10"/>
      <c r="N43" s="10"/>
      <c r="O43" s="10"/>
      <c r="P43" s="10"/>
      <c r="Q43" s="10"/>
      <c r="R43" s="10"/>
      <c r="S43" s="10"/>
      <c r="T43" s="10"/>
      <c r="U43" s="10"/>
      <c r="V43" s="10"/>
      <c r="W43" s="10"/>
      <c r="X43" s="10"/>
      <c r="Y43" s="10"/>
      <c r="Z43" s="10"/>
      <c r="AA43" s="10"/>
      <c r="AB43" s="10"/>
      <c r="AC43" s="10"/>
      <c r="AD43" s="10"/>
      <c r="AE43" s="13"/>
      <c r="AF43" s="14"/>
      <c r="AG43" s="10"/>
      <c r="AH43" s="10"/>
      <c r="AI43" s="10"/>
      <c r="AJ43" s="15"/>
      <c r="AK43" s="45"/>
      <c r="AL43" s="169"/>
      <c r="AM43" s="169"/>
      <c r="AN43" s="169"/>
      <c r="AO43" s="169"/>
      <c r="AP43" s="169"/>
      <c r="AQ43" s="169"/>
      <c r="AR43" s="169"/>
      <c r="AS43" s="169"/>
      <c r="AT43" s="169"/>
      <c r="AU43" s="169"/>
      <c r="AV43" s="169"/>
      <c r="AW43" s="169"/>
      <c r="AX43" s="169"/>
      <c r="AY43" s="169"/>
      <c r="AZ43" s="169"/>
      <c r="BA43" s="169"/>
      <c r="BB43" s="169"/>
      <c r="BC43" s="169"/>
      <c r="BD43" s="169"/>
      <c r="BE43" s="169"/>
      <c r="BF43" s="169"/>
      <c r="BG43" s="169"/>
      <c r="BH43" s="169"/>
      <c r="BI43" s="169"/>
      <c r="BJ43" s="169"/>
      <c r="BK43" s="169"/>
      <c r="BL43" s="169"/>
      <c r="BM43" s="169"/>
      <c r="BN43" s="169"/>
      <c r="BO43" s="169"/>
      <c r="BP43" s="169"/>
      <c r="BQ43" s="169"/>
      <c r="BR43" s="169"/>
    </row>
    <row r="44" spans="1:70">
      <c r="A44" s="169"/>
      <c r="B44" s="9"/>
      <c r="C44" s="10"/>
      <c r="D44" s="10"/>
      <c r="E44" s="10"/>
      <c r="F44" s="11"/>
      <c r="G44" s="12"/>
      <c r="H44" s="10"/>
      <c r="I44" s="10"/>
      <c r="J44" s="10"/>
      <c r="K44" s="10"/>
      <c r="L44" s="10"/>
      <c r="M44" s="10"/>
      <c r="N44" s="10"/>
      <c r="O44" s="10"/>
      <c r="P44" s="10"/>
      <c r="Q44" s="10"/>
      <c r="R44" s="10"/>
      <c r="S44" s="10"/>
      <c r="T44" s="10"/>
      <c r="U44" s="10"/>
      <c r="V44" s="10"/>
      <c r="W44" s="10"/>
      <c r="X44" s="10"/>
      <c r="Y44" s="10"/>
      <c r="Z44" s="10"/>
      <c r="AA44" s="10"/>
      <c r="AB44" s="10"/>
      <c r="AC44" s="10"/>
      <c r="AD44" s="10"/>
      <c r="AE44" s="13"/>
      <c r="AF44" s="14"/>
      <c r="AG44" s="10"/>
      <c r="AH44" s="10"/>
      <c r="AI44" s="10"/>
      <c r="AJ44" s="15"/>
      <c r="AK44" s="45"/>
      <c r="AL44" s="169"/>
      <c r="AM44" s="169"/>
      <c r="AN44" s="169"/>
      <c r="AO44" s="169"/>
      <c r="AP44" s="169"/>
      <c r="AQ44" s="169"/>
      <c r="AR44" s="169"/>
      <c r="AS44" s="169"/>
      <c r="AT44" s="169"/>
      <c r="AU44" s="169"/>
      <c r="AV44" s="169"/>
      <c r="AW44" s="169"/>
      <c r="AX44" s="169"/>
      <c r="AY44" s="169"/>
      <c r="AZ44" s="169"/>
      <c r="BA44" s="169"/>
      <c r="BB44" s="169"/>
      <c r="BC44" s="169"/>
      <c r="BD44" s="169"/>
      <c r="BE44" s="169"/>
      <c r="BF44" s="169"/>
      <c r="BG44" s="169"/>
      <c r="BH44" s="169"/>
      <c r="BI44" s="169"/>
      <c r="BJ44" s="169"/>
      <c r="BK44" s="169"/>
      <c r="BL44" s="169"/>
      <c r="BM44" s="169"/>
      <c r="BN44" s="169"/>
      <c r="BO44" s="169"/>
      <c r="BP44" s="169"/>
      <c r="BQ44" s="169"/>
      <c r="BR44" s="169"/>
    </row>
    <row r="45" spans="1:70">
      <c r="A45" s="169"/>
      <c r="B45" s="9"/>
      <c r="C45" s="10"/>
      <c r="D45" s="10"/>
      <c r="E45" s="10"/>
      <c r="F45" s="11"/>
      <c r="G45" s="12"/>
      <c r="H45" s="10"/>
      <c r="I45" s="10"/>
      <c r="J45" s="10"/>
      <c r="K45" s="10"/>
      <c r="L45" s="10"/>
      <c r="M45" s="10"/>
      <c r="N45" s="10"/>
      <c r="O45" s="10"/>
      <c r="P45" s="10"/>
      <c r="Q45" s="10"/>
      <c r="R45" s="10"/>
      <c r="S45" s="10"/>
      <c r="T45" s="10"/>
      <c r="U45" s="10"/>
      <c r="V45" s="10"/>
      <c r="W45" s="10"/>
      <c r="X45" s="10"/>
      <c r="Y45" s="10"/>
      <c r="Z45" s="10"/>
      <c r="AA45" s="10"/>
      <c r="AB45" s="10"/>
      <c r="AC45" s="10"/>
      <c r="AD45" s="10"/>
      <c r="AE45" s="13"/>
      <c r="AF45" s="14"/>
      <c r="AG45" s="10"/>
      <c r="AH45" s="10"/>
      <c r="AI45" s="10"/>
      <c r="AJ45" s="15"/>
      <c r="AK45" s="45"/>
      <c r="AL45" s="169"/>
      <c r="AM45" s="169"/>
      <c r="AN45" s="169"/>
      <c r="AO45" s="169"/>
      <c r="AP45" s="169"/>
      <c r="AQ45" s="169"/>
      <c r="AR45" s="169"/>
      <c r="AS45" s="169"/>
      <c r="AT45" s="169"/>
      <c r="AU45" s="169"/>
      <c r="AV45" s="169"/>
      <c r="AW45" s="169"/>
      <c r="AX45" s="169"/>
      <c r="AY45" s="169"/>
      <c r="AZ45" s="169"/>
      <c r="BA45" s="169"/>
      <c r="BB45" s="169"/>
      <c r="BC45" s="169"/>
      <c r="BD45" s="169"/>
      <c r="BE45" s="169"/>
      <c r="BF45" s="169"/>
      <c r="BG45" s="169"/>
      <c r="BH45" s="169"/>
      <c r="BI45" s="169"/>
      <c r="BJ45" s="169"/>
      <c r="BK45" s="169"/>
      <c r="BL45" s="169"/>
      <c r="BM45" s="169"/>
      <c r="BN45" s="169"/>
      <c r="BO45" s="169"/>
      <c r="BP45" s="169"/>
      <c r="BQ45" s="169"/>
      <c r="BR45" s="169"/>
    </row>
    <row r="46" spans="1:70">
      <c r="A46" s="169"/>
      <c r="B46" s="9"/>
      <c r="C46" s="10"/>
      <c r="D46" s="10"/>
      <c r="E46" s="10"/>
      <c r="F46" s="11"/>
      <c r="G46" s="12"/>
      <c r="H46" s="10"/>
      <c r="I46" s="10"/>
      <c r="J46" s="10"/>
      <c r="K46" s="10"/>
      <c r="L46" s="10"/>
      <c r="M46" s="10"/>
      <c r="N46" s="10"/>
      <c r="O46" s="10"/>
      <c r="P46" s="10"/>
      <c r="Q46" s="10"/>
      <c r="R46" s="10"/>
      <c r="S46" s="10"/>
      <c r="T46" s="10"/>
      <c r="U46" s="10"/>
      <c r="V46" s="10"/>
      <c r="W46" s="10"/>
      <c r="X46" s="10"/>
      <c r="Y46" s="10"/>
      <c r="Z46" s="10"/>
      <c r="AA46" s="10"/>
      <c r="AB46" s="10"/>
      <c r="AC46" s="10"/>
      <c r="AD46" s="10"/>
      <c r="AE46" s="13"/>
      <c r="AF46" s="14"/>
      <c r="AG46" s="10"/>
      <c r="AH46" s="10"/>
      <c r="AI46" s="10"/>
      <c r="AJ46" s="15"/>
      <c r="AK46" s="45"/>
      <c r="AL46" s="169"/>
      <c r="AM46" s="169"/>
      <c r="AN46" s="169"/>
      <c r="AO46" s="169"/>
      <c r="AP46" s="169"/>
      <c r="AQ46" s="169"/>
      <c r="AR46" s="169"/>
      <c r="AS46" s="169"/>
      <c r="AT46" s="169"/>
      <c r="AU46" s="169"/>
      <c r="AV46" s="169"/>
      <c r="AW46" s="169"/>
      <c r="AX46" s="169"/>
      <c r="AY46" s="169"/>
      <c r="AZ46" s="169"/>
      <c r="BA46" s="169"/>
      <c r="BB46" s="169"/>
      <c r="BC46" s="169"/>
      <c r="BD46" s="169"/>
      <c r="BE46" s="169"/>
      <c r="BF46" s="169"/>
      <c r="BG46" s="169"/>
      <c r="BH46" s="169"/>
      <c r="BI46" s="169"/>
      <c r="BJ46" s="169"/>
      <c r="BK46" s="169"/>
      <c r="BL46" s="169"/>
      <c r="BM46" s="169"/>
      <c r="BN46" s="169"/>
      <c r="BO46" s="169"/>
      <c r="BP46" s="169"/>
      <c r="BQ46" s="169"/>
      <c r="BR46" s="169"/>
    </row>
    <row r="47" spans="1:70">
      <c r="A47" s="169"/>
      <c r="B47" s="9"/>
      <c r="C47" s="10"/>
      <c r="D47" s="10"/>
      <c r="E47" s="10"/>
      <c r="F47" s="11"/>
      <c r="G47" s="12"/>
      <c r="H47" s="10"/>
      <c r="I47" s="10"/>
      <c r="J47" s="10"/>
      <c r="K47" s="10"/>
      <c r="L47" s="10"/>
      <c r="M47" s="10"/>
      <c r="N47" s="10"/>
      <c r="O47" s="10"/>
      <c r="P47" s="10"/>
      <c r="Q47" s="10"/>
      <c r="R47" s="10"/>
      <c r="S47" s="10"/>
      <c r="T47" s="10"/>
      <c r="U47" s="10"/>
      <c r="V47" s="10"/>
      <c r="W47" s="10"/>
      <c r="X47" s="10"/>
      <c r="Y47" s="10"/>
      <c r="Z47" s="10"/>
      <c r="AA47" s="10"/>
      <c r="AB47" s="10"/>
      <c r="AC47" s="10"/>
      <c r="AD47" s="10"/>
      <c r="AE47" s="13"/>
      <c r="AF47" s="14"/>
      <c r="AG47" s="10"/>
      <c r="AH47" s="10"/>
      <c r="AI47" s="10"/>
      <c r="AJ47" s="15"/>
      <c r="AK47" s="45"/>
      <c r="AL47" s="169"/>
      <c r="AM47" s="169"/>
      <c r="AN47" s="169"/>
      <c r="AO47" s="169"/>
      <c r="AP47" s="169"/>
      <c r="AQ47" s="169"/>
      <c r="AR47" s="169"/>
      <c r="AS47" s="169"/>
      <c r="AT47" s="169"/>
      <c r="AU47" s="169"/>
      <c r="AV47" s="169"/>
      <c r="AW47" s="169"/>
      <c r="AX47" s="169"/>
      <c r="AY47" s="169"/>
      <c r="AZ47" s="169"/>
      <c r="BA47" s="169"/>
      <c r="BB47" s="169"/>
      <c r="BC47" s="169"/>
      <c r="BD47" s="169"/>
      <c r="BE47" s="169"/>
      <c r="BF47" s="169"/>
      <c r="BG47" s="169"/>
      <c r="BH47" s="169"/>
      <c r="BI47" s="169"/>
      <c r="BJ47" s="169"/>
      <c r="BK47" s="169"/>
      <c r="BL47" s="169"/>
      <c r="BM47" s="169"/>
      <c r="BN47" s="169"/>
      <c r="BO47" s="169"/>
      <c r="BP47" s="169"/>
      <c r="BQ47" s="169"/>
      <c r="BR47" s="169"/>
    </row>
    <row r="48" spans="1:70">
      <c r="A48" s="169"/>
      <c r="B48" s="9"/>
      <c r="C48" s="10"/>
      <c r="D48" s="10"/>
      <c r="E48" s="10"/>
      <c r="F48" s="11"/>
      <c r="G48" s="12"/>
      <c r="H48" s="10"/>
      <c r="I48" s="10"/>
      <c r="J48" s="10"/>
      <c r="K48" s="10"/>
      <c r="L48" s="10"/>
      <c r="M48" s="10"/>
      <c r="N48" s="10"/>
      <c r="O48" s="10"/>
      <c r="P48" s="10"/>
      <c r="Q48" s="10"/>
      <c r="R48" s="10"/>
      <c r="S48" s="10"/>
      <c r="T48" s="10"/>
      <c r="U48" s="10"/>
      <c r="V48" s="10"/>
      <c r="W48" s="10"/>
      <c r="X48" s="10"/>
      <c r="Y48" s="10"/>
      <c r="Z48" s="10"/>
      <c r="AA48" s="10"/>
      <c r="AB48" s="10"/>
      <c r="AC48" s="10"/>
      <c r="AD48" s="10"/>
      <c r="AE48" s="13"/>
      <c r="AF48" s="14"/>
      <c r="AG48" s="10"/>
      <c r="AH48" s="10"/>
      <c r="AI48" s="10"/>
      <c r="AJ48" s="15"/>
      <c r="AK48" s="45"/>
      <c r="AL48" s="169"/>
      <c r="AM48" s="169"/>
      <c r="AN48" s="169"/>
      <c r="AO48" s="169"/>
      <c r="AP48" s="169"/>
      <c r="AQ48" s="169"/>
      <c r="AR48" s="169"/>
      <c r="AS48" s="169"/>
      <c r="AT48" s="169"/>
      <c r="AU48" s="169"/>
      <c r="AV48" s="169"/>
      <c r="AW48" s="169"/>
      <c r="AX48" s="169"/>
      <c r="AY48" s="169"/>
      <c r="AZ48" s="169"/>
      <c r="BA48" s="169"/>
      <c r="BB48" s="169"/>
      <c r="BC48" s="169"/>
      <c r="BD48" s="169"/>
      <c r="BE48" s="169"/>
      <c r="BF48" s="169"/>
      <c r="BG48" s="169"/>
      <c r="BH48" s="169"/>
      <c r="BI48" s="169"/>
      <c r="BJ48" s="169"/>
      <c r="BK48" s="169"/>
      <c r="BL48" s="169"/>
      <c r="BM48" s="169"/>
      <c r="BN48" s="169"/>
      <c r="BO48" s="169"/>
      <c r="BP48" s="169"/>
      <c r="BQ48" s="169"/>
      <c r="BR48" s="169"/>
    </row>
    <row r="49" spans="1:74">
      <c r="A49" s="169"/>
      <c r="B49" s="9"/>
      <c r="C49" s="10"/>
      <c r="D49" s="10"/>
      <c r="E49" s="10"/>
      <c r="F49" s="11"/>
      <c r="G49" s="12"/>
      <c r="H49" s="10"/>
      <c r="I49" s="10"/>
      <c r="J49" s="10"/>
      <c r="K49" s="10"/>
      <c r="L49" s="10"/>
      <c r="M49" s="10"/>
      <c r="N49" s="10"/>
      <c r="O49" s="10"/>
      <c r="P49" s="10"/>
      <c r="Q49" s="10"/>
      <c r="R49" s="10"/>
      <c r="S49" s="10"/>
      <c r="T49" s="10"/>
      <c r="U49" s="10"/>
      <c r="V49" s="10"/>
      <c r="W49" s="10"/>
      <c r="X49" s="10"/>
      <c r="Y49" s="10"/>
      <c r="Z49" s="10"/>
      <c r="AA49" s="10"/>
      <c r="AB49" s="10"/>
      <c r="AC49" s="10"/>
      <c r="AD49" s="10"/>
      <c r="AE49" s="13"/>
      <c r="AF49" s="14"/>
      <c r="AG49" s="10"/>
      <c r="AH49" s="10"/>
      <c r="AI49" s="10"/>
      <c r="AJ49" s="15"/>
      <c r="AK49" s="45"/>
    </row>
    <row r="50" spans="1:74">
      <c r="A50" s="169"/>
      <c r="B50" s="9"/>
      <c r="C50" s="10"/>
      <c r="D50" s="10"/>
      <c r="E50" s="10"/>
      <c r="F50" s="11"/>
      <c r="G50" s="12"/>
      <c r="H50" s="10"/>
      <c r="I50" s="10"/>
      <c r="J50" s="10"/>
      <c r="K50" s="10"/>
      <c r="L50" s="10"/>
      <c r="M50" s="10"/>
      <c r="N50" s="10"/>
      <c r="O50" s="10"/>
      <c r="P50" s="10"/>
      <c r="Q50" s="10"/>
      <c r="R50" s="10"/>
      <c r="S50" s="10"/>
      <c r="T50" s="10"/>
      <c r="U50" s="10"/>
      <c r="V50" s="10"/>
      <c r="W50" s="10"/>
      <c r="X50" s="10"/>
      <c r="Y50" s="10"/>
      <c r="Z50" s="10"/>
      <c r="AA50" s="10"/>
      <c r="AB50" s="10"/>
      <c r="AC50" s="10"/>
      <c r="AD50" s="10"/>
      <c r="AE50" s="13"/>
      <c r="AF50" s="14"/>
      <c r="AG50" s="10"/>
      <c r="AH50" s="10"/>
      <c r="AI50" s="10"/>
      <c r="AJ50" s="15"/>
      <c r="AK50" s="45"/>
    </row>
    <row r="51" spans="1:74">
      <c r="A51" s="169"/>
      <c r="B51" s="9"/>
      <c r="C51" s="10"/>
      <c r="D51" s="10"/>
      <c r="E51" s="10"/>
      <c r="F51" s="11"/>
      <c r="G51" s="12"/>
      <c r="H51" s="10"/>
      <c r="I51" s="10"/>
      <c r="J51" s="10"/>
      <c r="K51" s="10"/>
      <c r="L51" s="10"/>
      <c r="M51" s="10"/>
      <c r="N51" s="10"/>
      <c r="O51" s="10"/>
      <c r="P51" s="10"/>
      <c r="Q51" s="10"/>
      <c r="R51" s="10"/>
      <c r="S51" s="10"/>
      <c r="T51" s="10"/>
      <c r="U51" s="10"/>
      <c r="V51" s="10"/>
      <c r="W51" s="10"/>
      <c r="X51" s="10"/>
      <c r="Y51" s="10"/>
      <c r="Z51" s="10"/>
      <c r="AA51" s="10"/>
      <c r="AB51" s="10"/>
      <c r="AC51" s="10"/>
      <c r="AD51" s="10"/>
      <c r="AE51" s="13"/>
      <c r="AF51" s="14"/>
      <c r="AG51" s="10"/>
      <c r="AH51" s="10"/>
      <c r="AI51" s="10"/>
      <c r="AJ51" s="15"/>
      <c r="AK51" s="45"/>
    </row>
    <row r="52" spans="1:74" ht="15.75" thickBot="1">
      <c r="A52" s="169"/>
      <c r="B52" s="16"/>
      <c r="C52" s="17"/>
      <c r="D52" s="17"/>
      <c r="E52" s="17"/>
      <c r="F52" s="18"/>
      <c r="G52" s="19"/>
      <c r="H52" s="17"/>
      <c r="I52" s="17"/>
      <c r="J52" s="17"/>
      <c r="K52" s="17"/>
      <c r="L52" s="17"/>
      <c r="M52" s="17"/>
      <c r="N52" s="17"/>
      <c r="O52" s="17"/>
      <c r="P52" s="17"/>
      <c r="Q52" s="17"/>
      <c r="R52" s="17"/>
      <c r="S52" s="17"/>
      <c r="T52" s="17"/>
      <c r="U52" s="17"/>
      <c r="V52" s="17"/>
      <c r="W52" s="17"/>
      <c r="X52" s="17"/>
      <c r="Y52" s="17"/>
      <c r="Z52" s="17"/>
      <c r="AA52" s="17"/>
      <c r="AB52" s="17"/>
      <c r="AC52" s="17"/>
      <c r="AD52" s="17"/>
      <c r="AE52" s="20"/>
      <c r="AF52" s="21"/>
      <c r="AG52" s="17"/>
      <c r="AH52" s="17"/>
      <c r="AI52" s="17"/>
      <c r="AJ52" s="22"/>
      <c r="AK52" s="45"/>
      <c r="BU52" s="169" t="s">
        <v>65</v>
      </c>
    </row>
    <row r="53" spans="1:74" ht="15" customHeight="1">
      <c r="A53" s="169"/>
      <c r="AK53" s="43"/>
      <c r="BU53" s="169">
        <f>MIN(CE89:CE189)</f>
        <v>0.5</v>
      </c>
      <c r="BV53" s="169">
        <v>5.4</v>
      </c>
    </row>
    <row r="54" spans="1:74">
      <c r="A54" s="169"/>
      <c r="AK54" s="44"/>
      <c r="BU54" s="169">
        <f>MAX(CE89:CE189)</f>
        <v>4.5</v>
      </c>
      <c r="BV54" s="169">
        <v>5.4</v>
      </c>
    </row>
    <row r="55" spans="1:74">
      <c r="A55" s="169"/>
      <c r="AK55" s="43"/>
    </row>
    <row r="56" spans="1:74">
      <c r="A56" s="169"/>
      <c r="AK56" s="44"/>
      <c r="BU56" s="169">
        <v>-0.4</v>
      </c>
      <c r="BV56" s="169">
        <f>MIN(CF89:CF189)</f>
        <v>1</v>
      </c>
    </row>
    <row r="57" spans="1:74">
      <c r="A57" s="169"/>
      <c r="AK57" s="45"/>
      <c r="BT57" s="169" t="str">
        <f>IF(N21="Rectangular",N25,N24)&amp;"m"</f>
        <v>3m</v>
      </c>
      <c r="BU57" s="169">
        <v>-0.4</v>
      </c>
      <c r="BV57" s="169">
        <f>MAX(CF89:CF189)</f>
        <v>4</v>
      </c>
    </row>
    <row r="58" spans="1:74">
      <c r="A58" s="169"/>
      <c r="AK58" s="45"/>
      <c r="BT58" s="169" t="str">
        <f>N24&amp;"m"</f>
        <v>4m</v>
      </c>
    </row>
    <row r="59" spans="1:74">
      <c r="A59" s="169"/>
      <c r="AK59" s="45"/>
      <c r="BT59" s="169" t="str">
        <f>N23&amp;"m"</f>
        <v>10m</v>
      </c>
      <c r="BU59" s="169">
        <f>BU53+(BU54-BU53)/2</f>
        <v>2.5</v>
      </c>
      <c r="BV59" s="169">
        <f>BV53</f>
        <v>5.4</v>
      </c>
    </row>
    <row r="60" spans="1:74">
      <c r="A60" s="169"/>
      <c r="AK60" s="45"/>
      <c r="BU60" s="169">
        <f>BU57</f>
        <v>-0.4</v>
      </c>
      <c r="BV60" s="169">
        <f>BV56+(BV57-BV56)/2</f>
        <v>2.5</v>
      </c>
    </row>
    <row r="61" spans="1:74">
      <c r="A61" s="169"/>
      <c r="AK61" s="45"/>
    </row>
    <row r="62" spans="1:74">
      <c r="A62" s="169"/>
      <c r="AK62" s="45"/>
      <c r="BU62" s="169">
        <f>MIN(BZ76:BZ80)</f>
        <v>1.5</v>
      </c>
      <c r="BV62" s="169">
        <v>5.4</v>
      </c>
    </row>
    <row r="63" spans="1:74">
      <c r="A63" s="169"/>
      <c r="AK63" s="45"/>
      <c r="BO63" s="42"/>
      <c r="BU63" s="169">
        <f>MAX(BZ76:BZ80)</f>
        <v>3.5</v>
      </c>
      <c r="BV63" s="169">
        <v>5.4</v>
      </c>
    </row>
    <row r="64" spans="1:74">
      <c r="A64" s="169"/>
      <c r="AK64" s="45"/>
      <c r="BO64" s="42"/>
    </row>
    <row r="65" spans="1:79">
      <c r="A65" s="169"/>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5"/>
      <c r="BO65" s="42"/>
      <c r="BU65" s="169">
        <v>5.4</v>
      </c>
      <c r="BV65" s="169">
        <f>MIN(CA76:CA80)</f>
        <v>0</v>
      </c>
    </row>
    <row r="66" spans="1:79">
      <c r="A66" s="169"/>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5"/>
      <c r="BO66" s="42"/>
      <c r="BU66" s="169">
        <v>5.4</v>
      </c>
      <c r="BV66" s="169">
        <f>MAX(CA76:CA80)</f>
        <v>5</v>
      </c>
    </row>
    <row r="67" spans="1:79">
      <c r="A67" s="169"/>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5"/>
      <c r="BO67" s="42"/>
    </row>
    <row r="68" spans="1:79">
      <c r="A68" s="169"/>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5"/>
      <c r="BO68" s="42"/>
      <c r="BU68" s="169">
        <f>BU62+(BU63-BU62)/2</f>
        <v>2.5</v>
      </c>
      <c r="BV68" s="169">
        <f>BV62</f>
        <v>5.4</v>
      </c>
    </row>
    <row r="69" spans="1:79">
      <c r="A69" s="169"/>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5"/>
      <c r="BO69" s="42"/>
      <c r="BU69" s="169">
        <f>BU66</f>
        <v>5.4</v>
      </c>
      <c r="BV69" s="169">
        <f>BV65+(BV66-BV65)/2</f>
        <v>2.5</v>
      </c>
    </row>
    <row r="70" spans="1:79">
      <c r="A70" s="169"/>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5"/>
      <c r="BO70" s="42"/>
    </row>
    <row r="71" spans="1:79">
      <c r="A71" s="169"/>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5"/>
      <c r="BO71" s="42"/>
    </row>
    <row r="72" spans="1:79">
      <c r="A72" s="169"/>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5"/>
      <c r="BO72" s="42"/>
    </row>
    <row r="73" spans="1:79">
      <c r="A73" s="169"/>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5"/>
      <c r="BO73" s="42"/>
    </row>
    <row r="74" spans="1:79">
      <c r="A74" s="169"/>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5"/>
      <c r="BU74" s="169">
        <v>2</v>
      </c>
    </row>
    <row r="75" spans="1:79">
      <c r="A75" s="169"/>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5"/>
      <c r="BU75" s="1" t="s">
        <v>60</v>
      </c>
      <c r="BV75" s="1"/>
      <c r="BX75" s="169" t="s">
        <v>68</v>
      </c>
      <c r="BZ75" s="169" t="s">
        <v>69</v>
      </c>
    </row>
    <row r="76" spans="1:79">
      <c r="A76" s="169"/>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5"/>
      <c r="BU76" s="1">
        <v>0</v>
      </c>
      <c r="BV76" s="1">
        <v>0</v>
      </c>
      <c r="BX76" s="169">
        <f>IF(MAX($BU$76:$BV$80)&gt;5,BU76*(5/MAX($BU$76:$BV$80)),BU76)</f>
        <v>0</v>
      </c>
      <c r="BY76" s="169">
        <f>IF(MAX($BU$76:$BV$80)&gt;5,BV76*(5/MAX($BU$76:$BV$80)),BV76)</f>
        <v>0</v>
      </c>
      <c r="BZ76" s="169">
        <f>IF(MAX($BX$76:$BX$80)=5,BX76,BX76+0.5*(5-MAX($BX$76:$BX$80)))</f>
        <v>1.5</v>
      </c>
      <c r="CA76" s="169">
        <f>IF(MAX($BY$76:$BY$80)=5,BY76,BY76+0.5*(5-MAX($BY$76:$BY$80)))</f>
        <v>0</v>
      </c>
    </row>
    <row r="77" spans="1:79">
      <c r="A77" s="169"/>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5"/>
      <c r="BU77" s="1">
        <f>N24</f>
        <v>4</v>
      </c>
      <c r="BV77" s="1">
        <v>0</v>
      </c>
      <c r="BX77" s="169">
        <f t="shared" ref="BX77:BY80" si="0">IF(MAX($BU$76:$BV$80)&gt;5,BU77*(5/MAX($BU$76:$BV$80)),BU77)</f>
        <v>2</v>
      </c>
      <c r="BY77" s="169">
        <f t="shared" si="0"/>
        <v>0</v>
      </c>
      <c r="BZ77" s="169">
        <f>IF(MAX($BX$76:$BX$80)=5,BX77,BX77+0.5*(5-MAX($BX$76:$BX$80)))</f>
        <v>3.5</v>
      </c>
      <c r="CA77" s="169">
        <f t="shared" ref="CA77:CA80" si="1">IF(MAX($BY$76:$BY$80)=5,BY77,BY77+0.5*(5-MAX($BY$76:$BY$80)))</f>
        <v>0</v>
      </c>
    </row>
    <row r="78" spans="1:79">
      <c r="A78" s="169"/>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5"/>
      <c r="BU78" s="1">
        <f>N24</f>
        <v>4</v>
      </c>
      <c r="BV78" s="1">
        <f>N23</f>
        <v>10</v>
      </c>
      <c r="BX78" s="169">
        <f t="shared" si="0"/>
        <v>2</v>
      </c>
      <c r="BY78" s="169">
        <f t="shared" si="0"/>
        <v>5</v>
      </c>
      <c r="BZ78" s="169">
        <f>IF(MAX($BX$76:$BX$80)=5,BX78,BX78+0.5*(5-MAX($BX$76:$BX$80)))</f>
        <v>3.5</v>
      </c>
      <c r="CA78" s="169">
        <f t="shared" si="1"/>
        <v>5</v>
      </c>
    </row>
    <row r="79" spans="1:79">
      <c r="A79" s="169"/>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5"/>
      <c r="BU79" s="1">
        <v>0</v>
      </c>
      <c r="BV79" s="1">
        <f>BV78</f>
        <v>10</v>
      </c>
      <c r="BX79" s="169">
        <f t="shared" si="0"/>
        <v>0</v>
      </c>
      <c r="BY79" s="169">
        <f t="shared" si="0"/>
        <v>5</v>
      </c>
      <c r="BZ79" s="169">
        <f>IF(MAX($BX$76:$BX$80)=5,BX79,BX79+0.5*(5-MAX($BX$76:$BX$80)))</f>
        <v>1.5</v>
      </c>
      <c r="CA79" s="169">
        <f t="shared" si="1"/>
        <v>5</v>
      </c>
    </row>
    <row r="80" spans="1:79">
      <c r="A80" s="169"/>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5"/>
      <c r="BU80" s="1">
        <f>BU76</f>
        <v>0</v>
      </c>
      <c r="BV80" s="1">
        <f>BV76</f>
        <v>0</v>
      </c>
      <c r="BX80" s="169">
        <f t="shared" si="0"/>
        <v>0</v>
      </c>
      <c r="BY80" s="169">
        <f t="shared" si="0"/>
        <v>0</v>
      </c>
      <c r="BZ80" s="169">
        <f>IF(MAX($BX$76:$BX$80)=5,BX80,BX80+0.5*(5-MAX($BX$76:$BX$80)))</f>
        <v>1.5</v>
      </c>
      <c r="CA80" s="169">
        <f t="shared" si="1"/>
        <v>0</v>
      </c>
    </row>
    <row r="81" spans="1:84">
      <c r="A81" s="169"/>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5"/>
    </row>
    <row r="82" spans="1:84">
      <c r="A82" s="169"/>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5"/>
    </row>
    <row r="83" spans="1:84">
      <c r="A83" s="169"/>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5"/>
    </row>
    <row r="84" spans="1:84">
      <c r="A84" s="169"/>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5"/>
    </row>
    <row r="85" spans="1:84">
      <c r="A85" s="169"/>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5"/>
    </row>
    <row r="86" spans="1:84">
      <c r="A86" s="169"/>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5"/>
    </row>
    <row r="87" spans="1:84">
      <c r="A87" s="169"/>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5"/>
      <c r="BO87" s="1">
        <v>0</v>
      </c>
      <c r="BP87" s="42" t="e">
        <f>#REF!</f>
        <v>#REF!</v>
      </c>
      <c r="BU87" s="169">
        <v>1</v>
      </c>
      <c r="BY87" s="1" t="s">
        <v>59</v>
      </c>
      <c r="BZ87" s="42"/>
    </row>
    <row r="88" spans="1:84">
      <c r="A88" s="169"/>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5"/>
      <c r="BO88" s="1" t="e">
        <f>VLOOKUP(BP87,BO62:BP71,2,FALSE)</f>
        <v>#REF!</v>
      </c>
      <c r="BP88" s="42" t="e">
        <f>BP87</f>
        <v>#REF!</v>
      </c>
      <c r="BU88" s="169" t="s">
        <v>62</v>
      </c>
      <c r="BY88" s="1" t="s">
        <v>57</v>
      </c>
      <c r="BZ88" s="1" t="s">
        <v>58</v>
      </c>
      <c r="CA88" s="169" t="s">
        <v>63</v>
      </c>
      <c r="CB88" s="169" t="s">
        <v>64</v>
      </c>
      <c r="CC88" s="169" t="s">
        <v>69</v>
      </c>
      <c r="CE88" s="169" t="s">
        <v>70</v>
      </c>
    </row>
    <row r="89" spans="1:84">
      <c r="A89" s="169"/>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5"/>
      <c r="BU89" s="169">
        <v>1</v>
      </c>
      <c r="BV89" s="169">
        <f t="shared" ref="BV89:BV152" si="2">BU89%*2*PI()</f>
        <v>6.2831853071795868E-2</v>
      </c>
      <c r="BW89" s="169">
        <f t="shared" ref="BW89:BW152" si="3">($N$24/2)*SIN(BV89)+N$24/2</f>
        <v>2.1255810390586269</v>
      </c>
      <c r="BX89" s="169">
        <f t="shared" ref="BX89:BX152" si="4">($N$24/2)*COS(BV89)+N$24/2</f>
        <v>3.9960534568565431</v>
      </c>
      <c r="BY89" s="1">
        <v>0</v>
      </c>
      <c r="BZ89" s="1">
        <v>0</v>
      </c>
      <c r="CA89" s="169">
        <f t="shared" ref="CA89:CA152" si="5">IF(N$21="Rectangular",BY89,BW89)</f>
        <v>0</v>
      </c>
      <c r="CB89" s="169">
        <f t="shared" ref="CB89:CB152" si="6">IF(N$21="Rectangular",BZ89,BX89)</f>
        <v>0</v>
      </c>
      <c r="CC89" s="169">
        <f>IF(MAX($CA$89:$CB$189)&gt;5,CA89*(5/MAX($CA$89:$CB$189)),CA89)</f>
        <v>0</v>
      </c>
      <c r="CD89" s="169">
        <f>IF(MAX($CA$89:$CB$189)&gt;5,CB89*(5/MAX($CA$89:$CB$189)),CB89)</f>
        <v>0</v>
      </c>
      <c r="CE89" s="169">
        <f t="shared" ref="CE89:CE152" si="7">IF(MAX($CC$89:$CC$189)=5,CC89,CC89+0.5*(5-MAX($CC$89:$CC$189)))</f>
        <v>0.5</v>
      </c>
      <c r="CF89" s="169">
        <f>IF(MAX($CD$89:$CD$189)=5,CD89,CD89+0.5*(5-MAX($CD$89:$CD$189)))</f>
        <v>1</v>
      </c>
    </row>
    <row r="90" spans="1:84">
      <c r="A90" s="169"/>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5"/>
      <c r="BU90" s="169">
        <v>2</v>
      </c>
      <c r="BV90" s="169">
        <f t="shared" si="2"/>
        <v>0.12566370614359174</v>
      </c>
      <c r="BW90" s="169">
        <f t="shared" si="3"/>
        <v>2.2506664671286085</v>
      </c>
      <c r="BX90" s="169">
        <f t="shared" si="4"/>
        <v>3.984229402628956</v>
      </c>
      <c r="BY90" s="1">
        <f>N24</f>
        <v>4</v>
      </c>
      <c r="BZ90" s="1">
        <v>0</v>
      </c>
      <c r="CA90" s="169">
        <f t="shared" si="5"/>
        <v>4</v>
      </c>
      <c r="CB90" s="169">
        <f t="shared" si="6"/>
        <v>0</v>
      </c>
      <c r="CC90" s="169">
        <f t="shared" ref="CC90:CD153" si="8">IF(MAX($CA$89:$CB$189)&gt;5,CA90*(5/MAX($CA$89:$CB$189)),CA90)</f>
        <v>4</v>
      </c>
      <c r="CD90" s="169">
        <f t="shared" si="8"/>
        <v>0</v>
      </c>
      <c r="CE90" s="169">
        <f t="shared" si="7"/>
        <v>4.5</v>
      </c>
      <c r="CF90" s="169">
        <f t="shared" ref="CF90:CF153" si="9">IF(MAX($CD$89:$CD$189)=5,CD90,CD90+0.5*(5-MAX($CD$89:$CD$189)))</f>
        <v>1</v>
      </c>
    </row>
    <row r="91" spans="1:84">
      <c r="A91" s="169"/>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5"/>
      <c r="BU91" s="169">
        <v>3</v>
      </c>
      <c r="BV91" s="169">
        <f t="shared" si="2"/>
        <v>0.18849555921538758</v>
      </c>
      <c r="BW91" s="169">
        <f t="shared" si="3"/>
        <v>2.3747626291714492</v>
      </c>
      <c r="BX91" s="169">
        <f t="shared" si="4"/>
        <v>3.9645745014573777</v>
      </c>
      <c r="BY91" s="1">
        <f>BY90</f>
        <v>4</v>
      </c>
      <c r="BZ91" s="1">
        <f>N25</f>
        <v>3</v>
      </c>
      <c r="CA91" s="169">
        <f t="shared" si="5"/>
        <v>4</v>
      </c>
      <c r="CB91" s="169">
        <f t="shared" si="6"/>
        <v>3</v>
      </c>
      <c r="CC91" s="169">
        <f t="shared" si="8"/>
        <v>4</v>
      </c>
      <c r="CD91" s="169">
        <f t="shared" si="8"/>
        <v>3</v>
      </c>
      <c r="CE91" s="169">
        <f t="shared" si="7"/>
        <v>4.5</v>
      </c>
      <c r="CF91" s="169">
        <f t="shared" si="9"/>
        <v>4</v>
      </c>
    </row>
    <row r="92" spans="1:84">
      <c r="A92" s="169"/>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5"/>
      <c r="BU92" s="169">
        <v>4</v>
      </c>
      <c r="BV92" s="169">
        <f t="shared" si="2"/>
        <v>0.25132741228718347</v>
      </c>
      <c r="BW92" s="169">
        <f t="shared" si="3"/>
        <v>2.4973797743297097</v>
      </c>
      <c r="BX92" s="169">
        <f t="shared" si="4"/>
        <v>3.9371663222572622</v>
      </c>
      <c r="BY92" s="1">
        <f>BY89</f>
        <v>0</v>
      </c>
      <c r="BZ92" s="1">
        <f>N25</f>
        <v>3</v>
      </c>
      <c r="CA92" s="169">
        <f t="shared" si="5"/>
        <v>0</v>
      </c>
      <c r="CB92" s="169">
        <f t="shared" si="6"/>
        <v>3</v>
      </c>
      <c r="CC92" s="169">
        <f t="shared" si="8"/>
        <v>0</v>
      </c>
      <c r="CD92" s="169">
        <f t="shared" si="8"/>
        <v>3</v>
      </c>
      <c r="CE92" s="169">
        <f t="shared" si="7"/>
        <v>0.5</v>
      </c>
      <c r="CF92" s="169">
        <f t="shared" si="9"/>
        <v>4</v>
      </c>
    </row>
    <row r="93" spans="1:84">
      <c r="A93" s="169"/>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5"/>
      <c r="BU93" s="169">
        <v>5</v>
      </c>
      <c r="BV93" s="169">
        <f t="shared" si="2"/>
        <v>0.31415926535897931</v>
      </c>
      <c r="BW93" s="169">
        <f t="shared" si="3"/>
        <v>2.6180339887498949</v>
      </c>
      <c r="BX93" s="169">
        <f t="shared" si="4"/>
        <v>3.9021130325903073</v>
      </c>
      <c r="BY93" s="1">
        <f>BY89</f>
        <v>0</v>
      </c>
      <c r="BZ93" s="1">
        <f>BZ89</f>
        <v>0</v>
      </c>
      <c r="CA93" s="169">
        <f t="shared" si="5"/>
        <v>0</v>
      </c>
      <c r="CB93" s="169">
        <f t="shared" si="6"/>
        <v>0</v>
      </c>
      <c r="CC93" s="169">
        <f t="shared" si="8"/>
        <v>0</v>
      </c>
      <c r="CD93" s="169">
        <f t="shared" si="8"/>
        <v>0</v>
      </c>
      <c r="CE93" s="169">
        <f t="shared" si="7"/>
        <v>0.5</v>
      </c>
      <c r="CF93" s="169">
        <f t="shared" si="9"/>
        <v>1</v>
      </c>
    </row>
    <row r="94" spans="1:84">
      <c r="A94" s="169"/>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5"/>
      <c r="BU94" s="169">
        <v>6</v>
      </c>
      <c r="BV94" s="169">
        <f t="shared" si="2"/>
        <v>0.37699111843077515</v>
      </c>
      <c r="BW94" s="169">
        <f t="shared" si="3"/>
        <v>2.7362491053693558</v>
      </c>
      <c r="BX94" s="169">
        <f t="shared" si="4"/>
        <v>3.8595529717765027</v>
      </c>
      <c r="CA94" s="169">
        <f t="shared" si="5"/>
        <v>0</v>
      </c>
      <c r="CB94" s="169">
        <f t="shared" si="6"/>
        <v>0</v>
      </c>
      <c r="CC94" s="169">
        <f t="shared" si="8"/>
        <v>0</v>
      </c>
      <c r="CD94" s="169">
        <f t="shared" si="8"/>
        <v>0</v>
      </c>
      <c r="CE94" s="169">
        <f t="shared" si="7"/>
        <v>0.5</v>
      </c>
      <c r="CF94" s="169">
        <f t="shared" si="9"/>
        <v>1</v>
      </c>
    </row>
    <row r="95" spans="1:84">
      <c r="A95" s="169"/>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5"/>
      <c r="BU95" s="169">
        <v>7</v>
      </c>
      <c r="BV95" s="169">
        <f t="shared" si="2"/>
        <v>0.4398229715025711</v>
      </c>
      <c r="BW95" s="169">
        <f t="shared" si="3"/>
        <v>2.8515585831301453</v>
      </c>
      <c r="BX95" s="169">
        <f t="shared" si="4"/>
        <v>3.8096541049320392</v>
      </c>
      <c r="CA95" s="169">
        <f t="shared" si="5"/>
        <v>0</v>
      </c>
      <c r="CB95" s="169">
        <f t="shared" si="6"/>
        <v>0</v>
      </c>
      <c r="CC95" s="169">
        <f t="shared" si="8"/>
        <v>0</v>
      </c>
      <c r="CD95" s="169">
        <f t="shared" si="8"/>
        <v>0</v>
      </c>
      <c r="CE95" s="169">
        <f t="shared" si="7"/>
        <v>0.5</v>
      </c>
      <c r="CF95" s="169">
        <f t="shared" si="9"/>
        <v>1</v>
      </c>
    </row>
    <row r="96" spans="1:84">
      <c r="A96" s="169"/>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5"/>
      <c r="BU96" s="169">
        <v>8</v>
      </c>
      <c r="BV96" s="169">
        <f t="shared" si="2"/>
        <v>0.50265482457436694</v>
      </c>
      <c r="BW96" s="169">
        <f t="shared" si="3"/>
        <v>2.9635073482034304</v>
      </c>
      <c r="BX96" s="169">
        <f t="shared" si="4"/>
        <v>3.7526133600877269</v>
      </c>
      <c r="CA96" s="169">
        <f t="shared" si="5"/>
        <v>0</v>
      </c>
      <c r="CB96" s="169">
        <f t="shared" si="6"/>
        <v>0</v>
      </c>
      <c r="CC96" s="169">
        <f t="shared" si="8"/>
        <v>0</v>
      </c>
      <c r="CD96" s="169">
        <f t="shared" si="8"/>
        <v>0</v>
      </c>
      <c r="CE96" s="169">
        <f t="shared" si="7"/>
        <v>0.5</v>
      </c>
      <c r="CF96" s="169">
        <f t="shared" si="9"/>
        <v>1</v>
      </c>
    </row>
    <row r="97" spans="1:84">
      <c r="A97" s="169"/>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5"/>
      <c r="BU97" s="169">
        <v>9</v>
      </c>
      <c r="BV97" s="169">
        <f t="shared" si="2"/>
        <v>0.56548667764616278</v>
      </c>
      <c r="BW97" s="169">
        <f t="shared" si="3"/>
        <v>3.0716535899579931</v>
      </c>
      <c r="BX97" s="169">
        <f t="shared" si="4"/>
        <v>3.6886558510040302</v>
      </c>
      <c r="CA97" s="169">
        <f t="shared" si="5"/>
        <v>0</v>
      </c>
      <c r="CB97" s="169">
        <f t="shared" si="6"/>
        <v>0</v>
      </c>
      <c r="CC97" s="169">
        <f t="shared" si="8"/>
        <v>0</v>
      </c>
      <c r="CD97" s="169">
        <f t="shared" si="8"/>
        <v>0</v>
      </c>
      <c r="CE97" s="169">
        <f t="shared" si="7"/>
        <v>0.5</v>
      </c>
      <c r="CF97" s="169">
        <f t="shared" si="9"/>
        <v>1</v>
      </c>
    </row>
    <row r="98" spans="1:84">
      <c r="A98" s="169"/>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5"/>
      <c r="BU98" s="169">
        <v>10</v>
      </c>
      <c r="BV98" s="169">
        <f t="shared" si="2"/>
        <v>0.62831853071795862</v>
      </c>
      <c r="BW98" s="169">
        <f t="shared" si="3"/>
        <v>3.1755705045849463</v>
      </c>
      <c r="BX98" s="169">
        <f t="shared" si="4"/>
        <v>3.6180339887498949</v>
      </c>
      <c r="CA98" s="169">
        <f t="shared" si="5"/>
        <v>0</v>
      </c>
      <c r="CB98" s="169">
        <f t="shared" si="6"/>
        <v>0</v>
      </c>
      <c r="CC98" s="169">
        <f t="shared" si="8"/>
        <v>0</v>
      </c>
      <c r="CD98" s="169">
        <f t="shared" si="8"/>
        <v>0</v>
      </c>
      <c r="CE98" s="169">
        <f t="shared" si="7"/>
        <v>0.5</v>
      </c>
      <c r="CF98" s="169">
        <f t="shared" si="9"/>
        <v>1</v>
      </c>
    </row>
    <row r="99" spans="1:84">
      <c r="A99" s="169"/>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5"/>
      <c r="BU99" s="169">
        <v>11</v>
      </c>
      <c r="BV99" s="169">
        <f t="shared" si="2"/>
        <v>0.69115038378975446</v>
      </c>
      <c r="BW99" s="169">
        <f t="shared" si="3"/>
        <v>3.2748479794973795</v>
      </c>
      <c r="BX99" s="169">
        <f t="shared" si="4"/>
        <v>3.5410264855515785</v>
      </c>
      <c r="CA99" s="169">
        <f t="shared" si="5"/>
        <v>0</v>
      </c>
      <c r="CB99" s="169">
        <f t="shared" si="6"/>
        <v>0</v>
      </c>
      <c r="CC99" s="169">
        <f t="shared" si="8"/>
        <v>0</v>
      </c>
      <c r="CD99" s="169">
        <f t="shared" si="8"/>
        <v>0</v>
      </c>
      <c r="CE99" s="169">
        <f t="shared" si="7"/>
        <v>0.5</v>
      </c>
      <c r="CF99" s="169">
        <f t="shared" si="9"/>
        <v>1</v>
      </c>
    </row>
    <row r="100" spans="1:84">
      <c r="A100" s="169"/>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5"/>
      <c r="BU100" s="169">
        <v>12</v>
      </c>
      <c r="BV100" s="169">
        <f t="shared" si="2"/>
        <v>0.7539822368615503</v>
      </c>
      <c r="BW100" s="169">
        <f t="shared" si="3"/>
        <v>3.3690942118573775</v>
      </c>
      <c r="BX100" s="169">
        <f t="shared" si="4"/>
        <v>3.4579372548428231</v>
      </c>
      <c r="CA100" s="169">
        <f t="shared" si="5"/>
        <v>0</v>
      </c>
      <c r="CB100" s="169">
        <f t="shared" si="6"/>
        <v>0</v>
      </c>
      <c r="CC100" s="169">
        <f t="shared" si="8"/>
        <v>0</v>
      </c>
      <c r="CD100" s="169">
        <f t="shared" si="8"/>
        <v>0</v>
      </c>
      <c r="CE100" s="169">
        <f t="shared" si="7"/>
        <v>0.5</v>
      </c>
      <c r="CF100" s="169">
        <f t="shared" si="9"/>
        <v>1</v>
      </c>
    </row>
    <row r="101" spans="1:84">
      <c r="A101" s="169"/>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5"/>
      <c r="BU101" s="169">
        <v>13</v>
      </c>
      <c r="BV101" s="169">
        <f t="shared" si="2"/>
        <v>0.81681408993334625</v>
      </c>
      <c r="BW101" s="169">
        <f t="shared" si="3"/>
        <v>3.4579372548428231</v>
      </c>
      <c r="BX101" s="169">
        <f t="shared" si="4"/>
        <v>3.3690942118573775</v>
      </c>
      <c r="CA101" s="169">
        <f t="shared" si="5"/>
        <v>0</v>
      </c>
      <c r="CB101" s="169">
        <f t="shared" si="6"/>
        <v>0</v>
      </c>
      <c r="CC101" s="169">
        <f t="shared" si="8"/>
        <v>0</v>
      </c>
      <c r="CD101" s="169">
        <f t="shared" si="8"/>
        <v>0</v>
      </c>
      <c r="CE101" s="169">
        <f t="shared" si="7"/>
        <v>0.5</v>
      </c>
      <c r="CF101" s="169">
        <f t="shared" si="9"/>
        <v>1</v>
      </c>
    </row>
    <row r="102" spans="1:84">
      <c r="A102" s="169"/>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5"/>
      <c r="BU102" s="169">
        <v>14</v>
      </c>
      <c r="BV102" s="169">
        <f t="shared" si="2"/>
        <v>0.87964594300514221</v>
      </c>
      <c r="BW102" s="169">
        <f t="shared" si="3"/>
        <v>3.5410264855515785</v>
      </c>
      <c r="BX102" s="169">
        <f t="shared" si="4"/>
        <v>3.2748479794973795</v>
      </c>
      <c r="CA102" s="169">
        <f t="shared" si="5"/>
        <v>0</v>
      </c>
      <c r="CB102" s="169">
        <f t="shared" si="6"/>
        <v>0</v>
      </c>
      <c r="CC102" s="169">
        <f t="shared" si="8"/>
        <v>0</v>
      </c>
      <c r="CD102" s="169">
        <f t="shared" si="8"/>
        <v>0</v>
      </c>
      <c r="CE102" s="169">
        <f t="shared" si="7"/>
        <v>0.5</v>
      </c>
      <c r="CF102" s="169">
        <f t="shared" si="9"/>
        <v>1</v>
      </c>
    </row>
    <row r="103" spans="1:84">
      <c r="A103" s="169"/>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5"/>
      <c r="BU103" s="169">
        <v>15</v>
      </c>
      <c r="BV103" s="169">
        <f t="shared" si="2"/>
        <v>0.94247779607693793</v>
      </c>
      <c r="BW103" s="169">
        <f t="shared" si="3"/>
        <v>3.6180339887498949</v>
      </c>
      <c r="BX103" s="169">
        <f t="shared" si="4"/>
        <v>3.1755705045849463</v>
      </c>
      <c r="CA103" s="169">
        <f t="shared" si="5"/>
        <v>0</v>
      </c>
      <c r="CB103" s="169">
        <f t="shared" si="6"/>
        <v>0</v>
      </c>
      <c r="CC103" s="169">
        <f t="shared" si="8"/>
        <v>0</v>
      </c>
      <c r="CD103" s="169">
        <f t="shared" si="8"/>
        <v>0</v>
      </c>
      <c r="CE103" s="169">
        <f t="shared" si="7"/>
        <v>0.5</v>
      </c>
      <c r="CF103" s="169">
        <f t="shared" si="9"/>
        <v>1</v>
      </c>
    </row>
    <row r="104" spans="1:84">
      <c r="A104" s="169"/>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BU104" s="169">
        <v>16</v>
      </c>
      <c r="BV104" s="169">
        <f t="shared" si="2"/>
        <v>1.0053096491487339</v>
      </c>
      <c r="BW104" s="169">
        <f t="shared" si="3"/>
        <v>3.6886558510040302</v>
      </c>
      <c r="BX104" s="169">
        <f t="shared" si="4"/>
        <v>3.0716535899579931</v>
      </c>
      <c r="CA104" s="169">
        <f t="shared" si="5"/>
        <v>0</v>
      </c>
      <c r="CB104" s="169">
        <f t="shared" si="6"/>
        <v>0</v>
      </c>
      <c r="CC104" s="169">
        <f t="shared" si="8"/>
        <v>0</v>
      </c>
      <c r="CD104" s="169">
        <f t="shared" si="8"/>
        <v>0</v>
      </c>
      <c r="CE104" s="169">
        <f t="shared" si="7"/>
        <v>0.5</v>
      </c>
      <c r="CF104" s="169">
        <f t="shared" si="9"/>
        <v>1</v>
      </c>
    </row>
    <row r="105" spans="1:84">
      <c r="A105" s="169"/>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BU105" s="169">
        <v>17</v>
      </c>
      <c r="BV105" s="169">
        <f t="shared" si="2"/>
        <v>1.0681415022205298</v>
      </c>
      <c r="BW105" s="169">
        <f t="shared" si="3"/>
        <v>3.7526133600877274</v>
      </c>
      <c r="BX105" s="169">
        <f t="shared" si="4"/>
        <v>2.9635073482034304</v>
      </c>
      <c r="CA105" s="169">
        <f t="shared" si="5"/>
        <v>0</v>
      </c>
      <c r="CB105" s="169">
        <f t="shared" si="6"/>
        <v>0</v>
      </c>
      <c r="CC105" s="169">
        <f t="shared" si="8"/>
        <v>0</v>
      </c>
      <c r="CD105" s="169">
        <f t="shared" si="8"/>
        <v>0</v>
      </c>
      <c r="CE105" s="169">
        <f t="shared" si="7"/>
        <v>0.5</v>
      </c>
      <c r="CF105" s="169">
        <f t="shared" si="9"/>
        <v>1</v>
      </c>
    </row>
    <row r="106" spans="1:84">
      <c r="A106" s="169"/>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BU106" s="169">
        <v>18</v>
      </c>
      <c r="BV106" s="169">
        <f t="shared" si="2"/>
        <v>1.1309733552923256</v>
      </c>
      <c r="BW106" s="169">
        <f t="shared" si="3"/>
        <v>3.8096541049320392</v>
      </c>
      <c r="BX106" s="169">
        <f t="shared" si="4"/>
        <v>2.8515585831301453</v>
      </c>
      <c r="CA106" s="169">
        <f t="shared" si="5"/>
        <v>0</v>
      </c>
      <c r="CB106" s="169">
        <f t="shared" si="6"/>
        <v>0</v>
      </c>
      <c r="CC106" s="169">
        <f t="shared" si="8"/>
        <v>0</v>
      </c>
      <c r="CD106" s="169">
        <f t="shared" si="8"/>
        <v>0</v>
      </c>
      <c r="CE106" s="169">
        <f t="shared" si="7"/>
        <v>0.5</v>
      </c>
      <c r="CF106" s="169">
        <f t="shared" si="9"/>
        <v>1</v>
      </c>
    </row>
    <row r="107" spans="1:84">
      <c r="A107" s="169"/>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BU107" s="169">
        <v>19</v>
      </c>
      <c r="BV107" s="169">
        <f t="shared" si="2"/>
        <v>1.1938052083641213</v>
      </c>
      <c r="BW107" s="169">
        <f t="shared" si="3"/>
        <v>3.8595529717765027</v>
      </c>
      <c r="BX107" s="169">
        <f t="shared" si="4"/>
        <v>2.7362491053693563</v>
      </c>
      <c r="CA107" s="169">
        <f t="shared" si="5"/>
        <v>0</v>
      </c>
      <c r="CB107" s="169">
        <f t="shared" si="6"/>
        <v>0</v>
      </c>
      <c r="CC107" s="169">
        <f t="shared" si="8"/>
        <v>0</v>
      </c>
      <c r="CD107" s="169">
        <f t="shared" si="8"/>
        <v>0</v>
      </c>
      <c r="CE107" s="169">
        <f t="shared" si="7"/>
        <v>0.5</v>
      </c>
      <c r="CF107" s="169">
        <f t="shared" si="9"/>
        <v>1</v>
      </c>
    </row>
    <row r="108" spans="1:84">
      <c r="A108" s="169"/>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BU108" s="169">
        <v>20</v>
      </c>
      <c r="BV108" s="169">
        <f t="shared" si="2"/>
        <v>1.2566370614359172</v>
      </c>
      <c r="BW108" s="169">
        <f t="shared" si="3"/>
        <v>3.9021130325903073</v>
      </c>
      <c r="BX108" s="169">
        <f t="shared" si="4"/>
        <v>2.6180339887498949</v>
      </c>
      <c r="CA108" s="169">
        <f t="shared" si="5"/>
        <v>0</v>
      </c>
      <c r="CB108" s="169">
        <f t="shared" si="6"/>
        <v>0</v>
      </c>
      <c r="CC108" s="169">
        <f t="shared" si="8"/>
        <v>0</v>
      </c>
      <c r="CD108" s="169">
        <f t="shared" si="8"/>
        <v>0</v>
      </c>
      <c r="CE108" s="169">
        <f t="shared" si="7"/>
        <v>0.5</v>
      </c>
      <c r="CF108" s="169">
        <f t="shared" si="9"/>
        <v>1</v>
      </c>
    </row>
    <row r="109" spans="1:84">
      <c r="A109" s="169"/>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BU109" s="169">
        <v>21</v>
      </c>
      <c r="BV109" s="169">
        <f t="shared" si="2"/>
        <v>1.319468914507713</v>
      </c>
      <c r="BW109" s="169">
        <f t="shared" si="3"/>
        <v>3.9371663222572622</v>
      </c>
      <c r="BX109" s="169">
        <f t="shared" si="4"/>
        <v>2.4973797743297101</v>
      </c>
      <c r="CA109" s="169">
        <f t="shared" si="5"/>
        <v>0</v>
      </c>
      <c r="CB109" s="169">
        <f t="shared" si="6"/>
        <v>0</v>
      </c>
      <c r="CC109" s="169">
        <f t="shared" si="8"/>
        <v>0</v>
      </c>
      <c r="CD109" s="169">
        <f t="shared" si="8"/>
        <v>0</v>
      </c>
      <c r="CE109" s="169">
        <f t="shared" si="7"/>
        <v>0.5</v>
      </c>
      <c r="CF109" s="169">
        <f t="shared" si="9"/>
        <v>1</v>
      </c>
    </row>
    <row r="110" spans="1:84">
      <c r="A110" s="169"/>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BU110" s="169">
        <v>22</v>
      </c>
      <c r="BV110" s="169">
        <f t="shared" si="2"/>
        <v>1.3823007675795089</v>
      </c>
      <c r="BW110" s="169">
        <f t="shared" si="3"/>
        <v>3.9645745014573772</v>
      </c>
      <c r="BX110" s="169">
        <f t="shared" si="4"/>
        <v>2.3747626291714496</v>
      </c>
      <c r="CA110" s="169">
        <f t="shared" si="5"/>
        <v>0</v>
      </c>
      <c r="CB110" s="169">
        <f t="shared" si="6"/>
        <v>0</v>
      </c>
      <c r="CC110" s="169">
        <f t="shared" si="8"/>
        <v>0</v>
      </c>
      <c r="CD110" s="169">
        <f t="shared" si="8"/>
        <v>0</v>
      </c>
      <c r="CE110" s="169">
        <f t="shared" si="7"/>
        <v>0.5</v>
      </c>
      <c r="CF110" s="169">
        <f t="shared" si="9"/>
        <v>1</v>
      </c>
    </row>
    <row r="111" spans="1:84">
      <c r="A111" s="169"/>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BU111" s="169">
        <v>23</v>
      </c>
      <c r="BV111" s="169">
        <f t="shared" si="2"/>
        <v>1.4451326206513049</v>
      </c>
      <c r="BW111" s="169">
        <f t="shared" si="3"/>
        <v>3.984229402628956</v>
      </c>
      <c r="BX111" s="169">
        <f t="shared" si="4"/>
        <v>2.2506664671286085</v>
      </c>
      <c r="CA111" s="169">
        <f t="shared" si="5"/>
        <v>0</v>
      </c>
      <c r="CB111" s="169">
        <f t="shared" si="6"/>
        <v>0</v>
      </c>
      <c r="CC111" s="169">
        <f t="shared" si="8"/>
        <v>0</v>
      </c>
      <c r="CD111" s="169">
        <f t="shared" si="8"/>
        <v>0</v>
      </c>
      <c r="CE111" s="169">
        <f t="shared" si="7"/>
        <v>0.5</v>
      </c>
      <c r="CF111" s="169">
        <f t="shared" si="9"/>
        <v>1</v>
      </c>
    </row>
    <row r="112" spans="1:84">
      <c r="A112" s="169"/>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BU112" s="169">
        <v>24</v>
      </c>
      <c r="BV112" s="169">
        <f t="shared" si="2"/>
        <v>1.5079644737231006</v>
      </c>
      <c r="BW112" s="169">
        <f t="shared" si="3"/>
        <v>3.9960534568565431</v>
      </c>
      <c r="BX112" s="169">
        <f t="shared" si="4"/>
        <v>2.1255810390586269</v>
      </c>
      <c r="CA112" s="169">
        <f t="shared" si="5"/>
        <v>0</v>
      </c>
      <c r="CB112" s="169">
        <f t="shared" si="6"/>
        <v>0</v>
      </c>
      <c r="CC112" s="169">
        <f t="shared" si="8"/>
        <v>0</v>
      </c>
      <c r="CD112" s="169">
        <f t="shared" si="8"/>
        <v>0</v>
      </c>
      <c r="CE112" s="169">
        <f t="shared" si="7"/>
        <v>0.5</v>
      </c>
      <c r="CF112" s="169">
        <f t="shared" si="9"/>
        <v>1</v>
      </c>
    </row>
    <row r="113" spans="1:84">
      <c r="A113" s="169"/>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169"/>
      <c r="AL113" s="169"/>
      <c r="AM113" s="169"/>
      <c r="AN113" s="169"/>
      <c r="AO113" s="169"/>
      <c r="AP113" s="169"/>
      <c r="AQ113" s="169"/>
      <c r="AR113" s="169"/>
      <c r="AS113" s="169"/>
      <c r="AT113" s="169"/>
      <c r="AU113" s="169"/>
      <c r="AV113" s="169"/>
      <c r="AW113" s="169"/>
      <c r="AX113" s="169"/>
      <c r="AY113" s="169"/>
      <c r="AZ113" s="169"/>
      <c r="BA113" s="169"/>
      <c r="BB113" s="169"/>
      <c r="BC113" s="169"/>
      <c r="BD113" s="169"/>
      <c r="BE113" s="169"/>
      <c r="BF113" s="169"/>
      <c r="BG113" s="169"/>
      <c r="BH113" s="169"/>
      <c r="BI113" s="169"/>
      <c r="BJ113" s="169"/>
      <c r="BK113" s="169"/>
      <c r="BL113" s="169"/>
      <c r="BM113" s="169"/>
      <c r="BN113" s="169"/>
      <c r="BO113" s="169"/>
      <c r="BP113" s="169"/>
      <c r="BQ113" s="169"/>
      <c r="BR113" s="169"/>
      <c r="BU113" s="169">
        <v>25</v>
      </c>
      <c r="BV113" s="169">
        <f t="shared" si="2"/>
        <v>1.5707963267948966</v>
      </c>
      <c r="BW113" s="169">
        <f t="shared" si="3"/>
        <v>4</v>
      </c>
      <c r="BX113" s="169">
        <f t="shared" si="4"/>
        <v>2</v>
      </c>
      <c r="CA113" s="169">
        <f t="shared" si="5"/>
        <v>0</v>
      </c>
      <c r="CB113" s="169">
        <f t="shared" si="6"/>
        <v>0</v>
      </c>
      <c r="CC113" s="169">
        <f t="shared" si="8"/>
        <v>0</v>
      </c>
      <c r="CD113" s="169">
        <f t="shared" si="8"/>
        <v>0</v>
      </c>
      <c r="CE113" s="169">
        <f t="shared" si="7"/>
        <v>0.5</v>
      </c>
      <c r="CF113" s="169">
        <f t="shared" si="9"/>
        <v>1</v>
      </c>
    </row>
    <row r="114" spans="1:84">
      <c r="A114" s="169"/>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169"/>
      <c r="AL114" s="169"/>
      <c r="AM114" s="169"/>
      <c r="AN114" s="169"/>
      <c r="AO114" s="169"/>
      <c r="AP114" s="169"/>
      <c r="AQ114" s="169"/>
      <c r="AR114" s="169"/>
      <c r="AS114" s="169"/>
      <c r="AT114" s="169"/>
      <c r="AU114" s="169"/>
      <c r="AV114" s="169"/>
      <c r="AW114" s="169"/>
      <c r="AX114" s="169"/>
      <c r="AY114" s="169"/>
      <c r="AZ114" s="169"/>
      <c r="BA114" s="169"/>
      <c r="BB114" s="169"/>
      <c r="BC114" s="169"/>
      <c r="BD114" s="169"/>
      <c r="BE114" s="169"/>
      <c r="BF114" s="169"/>
      <c r="BG114" s="169"/>
      <c r="BH114" s="169"/>
      <c r="BI114" s="169"/>
      <c r="BJ114" s="169"/>
      <c r="BK114" s="169"/>
      <c r="BL114" s="169"/>
      <c r="BM114" s="169"/>
      <c r="BN114" s="169"/>
      <c r="BO114" s="169"/>
      <c r="BP114" s="169"/>
      <c r="BQ114" s="169"/>
      <c r="BR114" s="169"/>
      <c r="BU114" s="169">
        <v>26</v>
      </c>
      <c r="BV114" s="169">
        <f t="shared" si="2"/>
        <v>1.6336281798666925</v>
      </c>
      <c r="BW114" s="169">
        <f t="shared" si="3"/>
        <v>3.9960534568565431</v>
      </c>
      <c r="BX114" s="169">
        <f t="shared" si="4"/>
        <v>1.8744189609413733</v>
      </c>
      <c r="CA114" s="169">
        <f t="shared" si="5"/>
        <v>0</v>
      </c>
      <c r="CB114" s="169">
        <f t="shared" si="6"/>
        <v>0</v>
      </c>
      <c r="CC114" s="169">
        <f t="shared" si="8"/>
        <v>0</v>
      </c>
      <c r="CD114" s="169">
        <f t="shared" si="8"/>
        <v>0</v>
      </c>
      <c r="CE114" s="169">
        <f t="shared" si="7"/>
        <v>0.5</v>
      </c>
      <c r="CF114" s="169">
        <f t="shared" si="9"/>
        <v>1</v>
      </c>
    </row>
    <row r="115" spans="1:84">
      <c r="A115" s="169"/>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169"/>
      <c r="AL115" s="169"/>
      <c r="AM115" s="169"/>
      <c r="AN115" s="169"/>
      <c r="AO115" s="169"/>
      <c r="AP115" s="169"/>
      <c r="AQ115" s="169"/>
      <c r="AR115" s="169"/>
      <c r="AS115" s="169"/>
      <c r="AT115" s="169"/>
      <c r="AU115" s="169"/>
      <c r="AV115" s="169"/>
      <c r="AW115" s="169"/>
      <c r="AX115" s="169"/>
      <c r="AY115" s="169"/>
      <c r="AZ115" s="169"/>
      <c r="BA115" s="169"/>
      <c r="BB115" s="169"/>
      <c r="BC115" s="169"/>
      <c r="BD115" s="169"/>
      <c r="BE115" s="169"/>
      <c r="BF115" s="169"/>
      <c r="BG115" s="169"/>
      <c r="BH115" s="169"/>
      <c r="BI115" s="169"/>
      <c r="BJ115" s="169"/>
      <c r="BK115" s="169"/>
      <c r="BL115" s="169"/>
      <c r="BM115" s="169"/>
      <c r="BN115" s="169"/>
      <c r="BO115" s="169"/>
      <c r="BP115" s="169"/>
      <c r="BQ115" s="169"/>
      <c r="BR115" s="169"/>
      <c r="BU115" s="169">
        <v>27</v>
      </c>
      <c r="BV115" s="169">
        <f t="shared" si="2"/>
        <v>1.6964600329384885</v>
      </c>
      <c r="BW115" s="169">
        <f t="shared" si="3"/>
        <v>3.9842294026289555</v>
      </c>
      <c r="BX115" s="169">
        <f t="shared" si="4"/>
        <v>1.7493335328713913</v>
      </c>
      <c r="CA115" s="169">
        <f t="shared" si="5"/>
        <v>0</v>
      </c>
      <c r="CB115" s="169">
        <f t="shared" si="6"/>
        <v>0</v>
      </c>
      <c r="CC115" s="169">
        <f t="shared" si="8"/>
        <v>0</v>
      </c>
      <c r="CD115" s="169">
        <f t="shared" si="8"/>
        <v>0</v>
      </c>
      <c r="CE115" s="169">
        <f t="shared" si="7"/>
        <v>0.5</v>
      </c>
      <c r="CF115" s="169">
        <f t="shared" si="9"/>
        <v>1</v>
      </c>
    </row>
    <row r="116" spans="1:84">
      <c r="A116" s="169"/>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169"/>
      <c r="AL116" s="169"/>
      <c r="AM116" s="169"/>
      <c r="AN116" s="169"/>
      <c r="AO116" s="169"/>
      <c r="AP116" s="169"/>
      <c r="AQ116" s="169"/>
      <c r="AR116" s="169"/>
      <c r="AS116" s="169"/>
      <c r="AT116" s="169"/>
      <c r="AU116" s="169"/>
      <c r="AV116" s="169"/>
      <c r="AW116" s="169"/>
      <c r="AX116" s="169"/>
      <c r="AY116" s="169"/>
      <c r="AZ116" s="169"/>
      <c r="BA116" s="169"/>
      <c r="BB116" s="169"/>
      <c r="BC116" s="169"/>
      <c r="BD116" s="169"/>
      <c r="BE116" s="169"/>
      <c r="BF116" s="169"/>
      <c r="BG116" s="169"/>
      <c r="BH116" s="169"/>
      <c r="BI116" s="169"/>
      <c r="BJ116" s="169"/>
      <c r="BK116" s="169"/>
      <c r="BL116" s="169"/>
      <c r="BM116" s="169"/>
      <c r="BN116" s="169"/>
      <c r="BO116" s="169"/>
      <c r="BP116" s="169"/>
      <c r="BQ116" s="169"/>
      <c r="BR116" s="169"/>
      <c r="BU116" s="169">
        <v>28</v>
      </c>
      <c r="BV116" s="169">
        <f t="shared" si="2"/>
        <v>1.7592918860102844</v>
      </c>
      <c r="BW116" s="169">
        <f t="shared" si="3"/>
        <v>3.9645745014573772</v>
      </c>
      <c r="BX116" s="169">
        <f t="shared" si="4"/>
        <v>1.6252373708285504</v>
      </c>
      <c r="CA116" s="169">
        <f t="shared" si="5"/>
        <v>0</v>
      </c>
      <c r="CB116" s="169">
        <f t="shared" si="6"/>
        <v>0</v>
      </c>
      <c r="CC116" s="169">
        <f t="shared" si="8"/>
        <v>0</v>
      </c>
      <c r="CD116" s="169">
        <f t="shared" si="8"/>
        <v>0</v>
      </c>
      <c r="CE116" s="169">
        <f t="shared" si="7"/>
        <v>0.5</v>
      </c>
      <c r="CF116" s="169">
        <f t="shared" si="9"/>
        <v>1</v>
      </c>
    </row>
    <row r="117" spans="1:84">
      <c r="A117" s="169"/>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169"/>
      <c r="AL117" s="169"/>
      <c r="AM117" s="169"/>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69"/>
      <c r="BR117" s="169"/>
      <c r="BU117" s="169">
        <v>29</v>
      </c>
      <c r="BV117" s="169">
        <f t="shared" si="2"/>
        <v>1.8221237390820799</v>
      </c>
      <c r="BW117" s="169">
        <f t="shared" si="3"/>
        <v>3.9371663222572622</v>
      </c>
      <c r="BX117" s="169">
        <f t="shared" si="4"/>
        <v>1.5026202256702907</v>
      </c>
      <c r="CA117" s="169">
        <f t="shared" si="5"/>
        <v>0</v>
      </c>
      <c r="CB117" s="169">
        <f t="shared" si="6"/>
        <v>0</v>
      </c>
      <c r="CC117" s="169">
        <f t="shared" si="8"/>
        <v>0</v>
      </c>
      <c r="CD117" s="169">
        <f t="shared" si="8"/>
        <v>0</v>
      </c>
      <c r="CE117" s="169">
        <f t="shared" si="7"/>
        <v>0.5</v>
      </c>
      <c r="CF117" s="169">
        <f t="shared" si="9"/>
        <v>1</v>
      </c>
    </row>
    <row r="118" spans="1:84">
      <c r="A118" s="169"/>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169"/>
      <c r="AL118" s="169"/>
      <c r="AM118" s="169"/>
      <c r="AN118" s="169"/>
      <c r="AO118" s="169"/>
      <c r="AP118" s="169"/>
      <c r="AQ118" s="169"/>
      <c r="AR118" s="169"/>
      <c r="AS118" s="169"/>
      <c r="AT118" s="169"/>
      <c r="AU118" s="169"/>
      <c r="AV118" s="169"/>
      <c r="AW118" s="169"/>
      <c r="AX118" s="169"/>
      <c r="AY118" s="169"/>
      <c r="AZ118" s="169"/>
      <c r="BA118" s="169"/>
      <c r="BB118" s="169"/>
      <c r="BC118" s="169"/>
      <c r="BD118" s="169"/>
      <c r="BE118" s="169"/>
      <c r="BF118" s="169"/>
      <c r="BG118" s="169"/>
      <c r="BH118" s="169"/>
      <c r="BI118" s="169"/>
      <c r="BJ118" s="169"/>
      <c r="BK118" s="169"/>
      <c r="BL118" s="169"/>
      <c r="BM118" s="169"/>
      <c r="BN118" s="169"/>
      <c r="BO118" s="169"/>
      <c r="BP118" s="169"/>
      <c r="BQ118" s="169"/>
      <c r="BR118" s="169"/>
      <c r="BU118" s="169">
        <v>30</v>
      </c>
      <c r="BV118" s="169">
        <f t="shared" si="2"/>
        <v>1.8849555921538759</v>
      </c>
      <c r="BW118" s="169">
        <f t="shared" si="3"/>
        <v>3.9021130325903073</v>
      </c>
      <c r="BX118" s="169">
        <f t="shared" si="4"/>
        <v>1.3819660112501053</v>
      </c>
      <c r="CA118" s="169">
        <f t="shared" si="5"/>
        <v>0</v>
      </c>
      <c r="CB118" s="169">
        <f t="shared" si="6"/>
        <v>0</v>
      </c>
      <c r="CC118" s="169">
        <f t="shared" si="8"/>
        <v>0</v>
      </c>
      <c r="CD118" s="169">
        <f t="shared" si="8"/>
        <v>0</v>
      </c>
      <c r="CE118" s="169">
        <f t="shared" si="7"/>
        <v>0.5</v>
      </c>
      <c r="CF118" s="169">
        <f t="shared" si="9"/>
        <v>1</v>
      </c>
    </row>
    <row r="119" spans="1:84">
      <c r="A119" s="169"/>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169"/>
      <c r="AL119" s="169"/>
      <c r="AM119" s="169"/>
      <c r="AN119" s="169"/>
      <c r="AO119" s="169"/>
      <c r="AP119" s="169"/>
      <c r="AQ119" s="169"/>
      <c r="AR119" s="169"/>
      <c r="AS119" s="169"/>
      <c r="AT119" s="169"/>
      <c r="AU119" s="169"/>
      <c r="AV119" s="169"/>
      <c r="AW119" s="169"/>
      <c r="AX119" s="169"/>
      <c r="AY119" s="169"/>
      <c r="AZ119" s="169"/>
      <c r="BA119" s="169"/>
      <c r="BB119" s="169"/>
      <c r="BC119" s="169"/>
      <c r="BD119" s="169"/>
      <c r="BE119" s="169"/>
      <c r="BF119" s="169"/>
      <c r="BG119" s="169"/>
      <c r="BH119" s="169"/>
      <c r="BI119" s="169"/>
      <c r="BJ119" s="169"/>
      <c r="BK119" s="169"/>
      <c r="BL119" s="169"/>
      <c r="BM119" s="169"/>
      <c r="BN119" s="169"/>
      <c r="BO119" s="169"/>
      <c r="BP119" s="169"/>
      <c r="BQ119" s="169"/>
      <c r="BR119" s="169"/>
      <c r="BU119" s="169">
        <v>31</v>
      </c>
      <c r="BV119" s="169">
        <f t="shared" si="2"/>
        <v>1.9477874452256718</v>
      </c>
      <c r="BW119" s="169">
        <f t="shared" si="3"/>
        <v>3.8595529717765027</v>
      </c>
      <c r="BX119" s="169">
        <f t="shared" si="4"/>
        <v>1.2637508946306442</v>
      </c>
      <c r="CA119" s="169">
        <f t="shared" si="5"/>
        <v>0</v>
      </c>
      <c r="CB119" s="169">
        <f t="shared" si="6"/>
        <v>0</v>
      </c>
      <c r="CC119" s="169">
        <f t="shared" si="8"/>
        <v>0</v>
      </c>
      <c r="CD119" s="169">
        <f t="shared" si="8"/>
        <v>0</v>
      </c>
      <c r="CE119" s="169">
        <f t="shared" si="7"/>
        <v>0.5</v>
      </c>
      <c r="CF119" s="169">
        <f t="shared" si="9"/>
        <v>1</v>
      </c>
    </row>
    <row r="120" spans="1:84">
      <c r="A120" s="169"/>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169"/>
      <c r="AL120" s="169"/>
      <c r="AM120" s="169"/>
      <c r="AN120" s="169"/>
      <c r="AO120" s="169"/>
      <c r="AP120" s="169"/>
      <c r="AQ120" s="169"/>
      <c r="AR120" s="169"/>
      <c r="AS120" s="169"/>
      <c r="AT120" s="169"/>
      <c r="AU120" s="169"/>
      <c r="AV120" s="169"/>
      <c r="AW120" s="169"/>
      <c r="AX120" s="169"/>
      <c r="AY120" s="169"/>
      <c r="AZ120" s="169"/>
      <c r="BA120" s="169"/>
      <c r="BB120" s="169"/>
      <c r="BC120" s="169"/>
      <c r="BD120" s="169"/>
      <c r="BE120" s="169"/>
      <c r="BF120" s="169"/>
      <c r="BG120" s="169"/>
      <c r="BH120" s="169"/>
      <c r="BI120" s="169"/>
      <c r="BJ120" s="169"/>
      <c r="BK120" s="169"/>
      <c r="BL120" s="169"/>
      <c r="BM120" s="169"/>
      <c r="BN120" s="169"/>
      <c r="BO120" s="169"/>
      <c r="BP120" s="169"/>
      <c r="BQ120" s="169"/>
      <c r="BR120" s="169"/>
      <c r="BU120" s="169">
        <v>32</v>
      </c>
      <c r="BV120" s="169">
        <f t="shared" si="2"/>
        <v>2.0106192982974678</v>
      </c>
      <c r="BW120" s="169">
        <f t="shared" si="3"/>
        <v>3.8096541049320392</v>
      </c>
      <c r="BX120" s="169">
        <f t="shared" si="4"/>
        <v>1.1484414168698547</v>
      </c>
      <c r="CA120" s="169">
        <f t="shared" si="5"/>
        <v>0</v>
      </c>
      <c r="CB120" s="169">
        <f t="shared" si="6"/>
        <v>0</v>
      </c>
      <c r="CC120" s="169">
        <f t="shared" si="8"/>
        <v>0</v>
      </c>
      <c r="CD120" s="169">
        <f t="shared" si="8"/>
        <v>0</v>
      </c>
      <c r="CE120" s="169">
        <f t="shared" si="7"/>
        <v>0.5</v>
      </c>
      <c r="CF120" s="169">
        <f t="shared" si="9"/>
        <v>1</v>
      </c>
    </row>
    <row r="121" spans="1:84">
      <c r="A121" s="169"/>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169"/>
      <c r="AL121" s="169"/>
      <c r="AM121" s="169"/>
      <c r="AN121" s="169"/>
      <c r="AO121" s="169"/>
      <c r="AP121" s="169"/>
      <c r="AQ121" s="169"/>
      <c r="AR121" s="169"/>
      <c r="AS121" s="169"/>
      <c r="AT121" s="169"/>
      <c r="AU121" s="169"/>
      <c r="AV121" s="169"/>
      <c r="AW121" s="169"/>
      <c r="AX121" s="169"/>
      <c r="AY121" s="169"/>
      <c r="AZ121" s="169"/>
      <c r="BA121" s="169"/>
      <c r="BB121" s="169"/>
      <c r="BC121" s="169"/>
      <c r="BD121" s="169"/>
      <c r="BE121" s="169"/>
      <c r="BF121" s="169"/>
      <c r="BG121" s="169"/>
      <c r="BH121" s="169"/>
      <c r="BI121" s="169"/>
      <c r="BJ121" s="169"/>
      <c r="BK121" s="169"/>
      <c r="BL121" s="169"/>
      <c r="BM121" s="169"/>
      <c r="BN121" s="169"/>
      <c r="BO121" s="169"/>
      <c r="BP121" s="169"/>
      <c r="BQ121" s="169"/>
      <c r="BR121" s="169"/>
      <c r="BU121" s="169">
        <v>33</v>
      </c>
      <c r="BV121" s="169">
        <f t="shared" si="2"/>
        <v>2.0734511513692637</v>
      </c>
      <c r="BW121" s="169">
        <f t="shared" si="3"/>
        <v>3.7526133600877269</v>
      </c>
      <c r="BX121" s="169">
        <f t="shared" si="4"/>
        <v>1.0364926517965691</v>
      </c>
      <c r="CA121" s="169">
        <f t="shared" si="5"/>
        <v>0</v>
      </c>
      <c r="CB121" s="169">
        <f t="shared" si="6"/>
        <v>0</v>
      </c>
      <c r="CC121" s="169">
        <f t="shared" si="8"/>
        <v>0</v>
      </c>
      <c r="CD121" s="169">
        <f t="shared" si="8"/>
        <v>0</v>
      </c>
      <c r="CE121" s="169">
        <f t="shared" si="7"/>
        <v>0.5</v>
      </c>
      <c r="CF121" s="169">
        <f t="shared" si="9"/>
        <v>1</v>
      </c>
    </row>
    <row r="122" spans="1:84">
      <c r="A122" s="169"/>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169"/>
      <c r="AL122" s="169"/>
      <c r="AM122" s="169"/>
      <c r="AN122" s="169"/>
      <c r="AO122" s="169"/>
      <c r="AP122" s="169"/>
      <c r="AQ122" s="169"/>
      <c r="AR122" s="169"/>
      <c r="AS122" s="169"/>
      <c r="AT122" s="169"/>
      <c r="AU122" s="169"/>
      <c r="AV122" s="169"/>
      <c r="AW122" s="169"/>
      <c r="AX122" s="169"/>
      <c r="AY122" s="169"/>
      <c r="AZ122" s="169"/>
      <c r="BA122" s="169"/>
      <c r="BB122" s="169"/>
      <c r="BC122" s="169"/>
      <c r="BD122" s="169"/>
      <c r="BE122" s="169"/>
      <c r="BF122" s="169"/>
      <c r="BG122" s="169"/>
      <c r="BH122" s="169"/>
      <c r="BI122" s="169"/>
      <c r="BJ122" s="169"/>
      <c r="BK122" s="169"/>
      <c r="BL122" s="169"/>
      <c r="BM122" s="169"/>
      <c r="BN122" s="169"/>
      <c r="BO122" s="169"/>
      <c r="BP122" s="169"/>
      <c r="BQ122" s="169"/>
      <c r="BR122" s="169"/>
      <c r="BU122" s="169">
        <v>34</v>
      </c>
      <c r="BV122" s="169">
        <f t="shared" si="2"/>
        <v>2.1362830044410597</v>
      </c>
      <c r="BW122" s="169">
        <f t="shared" si="3"/>
        <v>3.6886558510040297</v>
      </c>
      <c r="BX122" s="169">
        <f t="shared" si="4"/>
        <v>0.92834641004200624</v>
      </c>
      <c r="CA122" s="169">
        <f t="shared" si="5"/>
        <v>0</v>
      </c>
      <c r="CB122" s="169">
        <f t="shared" si="6"/>
        <v>0</v>
      </c>
      <c r="CC122" s="169">
        <f t="shared" si="8"/>
        <v>0</v>
      </c>
      <c r="CD122" s="169">
        <f t="shared" si="8"/>
        <v>0</v>
      </c>
      <c r="CE122" s="169">
        <f t="shared" si="7"/>
        <v>0.5</v>
      </c>
      <c r="CF122" s="169">
        <f t="shared" si="9"/>
        <v>1</v>
      </c>
    </row>
    <row r="123" spans="1:84">
      <c r="A123" s="169"/>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169"/>
      <c r="AL123" s="169"/>
      <c r="AM123" s="169"/>
      <c r="AN123" s="169"/>
      <c r="AO123" s="169"/>
      <c r="AP123" s="169"/>
      <c r="AQ123" s="169"/>
      <c r="AR123" s="169"/>
      <c r="AS123" s="169"/>
      <c r="AT123" s="169"/>
      <c r="AU123" s="169"/>
      <c r="AV123" s="169"/>
      <c r="AW123" s="169"/>
      <c r="AX123" s="169"/>
      <c r="AY123" s="169"/>
      <c r="AZ123" s="169"/>
      <c r="BA123" s="169"/>
      <c r="BB123" s="169"/>
      <c r="BC123" s="169"/>
      <c r="BD123" s="169"/>
      <c r="BE123" s="169"/>
      <c r="BF123" s="169"/>
      <c r="BG123" s="169"/>
      <c r="BH123" s="169"/>
      <c r="BI123" s="169"/>
      <c r="BJ123" s="169"/>
      <c r="BK123" s="169"/>
      <c r="BL123" s="169"/>
      <c r="BM123" s="169"/>
      <c r="BN123" s="169"/>
      <c r="BO123" s="169"/>
      <c r="BP123" s="169"/>
      <c r="BQ123" s="169"/>
      <c r="BR123" s="169"/>
      <c r="BU123" s="169">
        <v>35</v>
      </c>
      <c r="BV123" s="169">
        <f t="shared" si="2"/>
        <v>2.1991148575128552</v>
      </c>
      <c r="BW123" s="169">
        <f t="shared" si="3"/>
        <v>3.6180339887498949</v>
      </c>
      <c r="BX123" s="169">
        <f t="shared" si="4"/>
        <v>0.82442949541505395</v>
      </c>
      <c r="CA123" s="169">
        <f t="shared" si="5"/>
        <v>0</v>
      </c>
      <c r="CB123" s="169">
        <f t="shared" si="6"/>
        <v>0</v>
      </c>
      <c r="CC123" s="169">
        <f t="shared" si="8"/>
        <v>0</v>
      </c>
      <c r="CD123" s="169">
        <f t="shared" si="8"/>
        <v>0</v>
      </c>
      <c r="CE123" s="169">
        <f t="shared" si="7"/>
        <v>0.5</v>
      </c>
      <c r="CF123" s="169">
        <f t="shared" si="9"/>
        <v>1</v>
      </c>
    </row>
    <row r="124" spans="1:84">
      <c r="A124" s="169"/>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169"/>
      <c r="AL124" s="169"/>
      <c r="AM124" s="169"/>
      <c r="AN124" s="169"/>
      <c r="AO124" s="169"/>
      <c r="AP124" s="169"/>
      <c r="AQ124" s="169"/>
      <c r="AR124" s="169"/>
      <c r="AS124" s="169"/>
      <c r="AT124" s="169"/>
      <c r="AU124" s="169"/>
      <c r="AV124" s="169"/>
      <c r="AW124" s="169"/>
      <c r="AX124" s="169"/>
      <c r="AY124" s="169"/>
      <c r="AZ124" s="169"/>
      <c r="BA124" s="169"/>
      <c r="BB124" s="169"/>
      <c r="BC124" s="169"/>
      <c r="BD124" s="169"/>
      <c r="BE124" s="169"/>
      <c r="BF124" s="169"/>
      <c r="BG124" s="169"/>
      <c r="BH124" s="169"/>
      <c r="BI124" s="169"/>
      <c r="BJ124" s="169"/>
      <c r="BK124" s="169"/>
      <c r="BL124" s="169"/>
      <c r="BM124" s="169"/>
      <c r="BN124" s="169"/>
      <c r="BO124" s="169"/>
      <c r="BP124" s="169"/>
      <c r="BQ124" s="169"/>
      <c r="BR124" s="169"/>
      <c r="BU124" s="169">
        <v>36</v>
      </c>
      <c r="BV124" s="169">
        <f t="shared" si="2"/>
        <v>2.2619467105846511</v>
      </c>
      <c r="BW124" s="169">
        <f t="shared" si="3"/>
        <v>3.5410264855515785</v>
      </c>
      <c r="BX124" s="169">
        <f t="shared" si="4"/>
        <v>0.72515202050262051</v>
      </c>
      <c r="CA124" s="169">
        <f t="shared" si="5"/>
        <v>0</v>
      </c>
      <c r="CB124" s="169">
        <f t="shared" si="6"/>
        <v>0</v>
      </c>
      <c r="CC124" s="169">
        <f t="shared" si="8"/>
        <v>0</v>
      </c>
      <c r="CD124" s="169">
        <f t="shared" si="8"/>
        <v>0</v>
      </c>
      <c r="CE124" s="169">
        <f t="shared" si="7"/>
        <v>0.5</v>
      </c>
      <c r="CF124" s="169">
        <f t="shared" si="9"/>
        <v>1</v>
      </c>
    </row>
    <row r="125" spans="1:84">
      <c r="A125" s="169"/>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169"/>
      <c r="AL125" s="169"/>
      <c r="AM125" s="169"/>
      <c r="AN125" s="169"/>
      <c r="AO125" s="169"/>
      <c r="AP125" s="169"/>
      <c r="AQ125" s="169"/>
      <c r="AR125" s="169"/>
      <c r="AS125" s="169"/>
      <c r="AT125" s="169"/>
      <c r="AU125" s="169"/>
      <c r="AV125" s="169"/>
      <c r="AW125" s="169"/>
      <c r="AX125" s="169"/>
      <c r="AY125" s="169"/>
      <c r="AZ125" s="169"/>
      <c r="BA125" s="169"/>
      <c r="BB125" s="169"/>
      <c r="BC125" s="169"/>
      <c r="BD125" s="169"/>
      <c r="BE125" s="169"/>
      <c r="BF125" s="169"/>
      <c r="BG125" s="169"/>
      <c r="BH125" s="169"/>
      <c r="BI125" s="169"/>
      <c r="BJ125" s="169"/>
      <c r="BK125" s="169"/>
      <c r="BL125" s="169"/>
      <c r="BM125" s="169"/>
      <c r="BN125" s="169"/>
      <c r="BO125" s="169"/>
      <c r="BP125" s="169"/>
      <c r="BQ125" s="169"/>
      <c r="BR125" s="169"/>
      <c r="BU125" s="169">
        <v>37</v>
      </c>
      <c r="BV125" s="169">
        <f t="shared" si="2"/>
        <v>2.3247785636564471</v>
      </c>
      <c r="BW125" s="169">
        <f t="shared" si="3"/>
        <v>3.4579372548428227</v>
      </c>
      <c r="BX125" s="169">
        <f t="shared" si="4"/>
        <v>0.63090578814262255</v>
      </c>
      <c r="CA125" s="169">
        <f t="shared" si="5"/>
        <v>0</v>
      </c>
      <c r="CB125" s="169">
        <f t="shared" si="6"/>
        <v>0</v>
      </c>
      <c r="CC125" s="169">
        <f t="shared" si="8"/>
        <v>0</v>
      </c>
      <c r="CD125" s="169">
        <f t="shared" si="8"/>
        <v>0</v>
      </c>
      <c r="CE125" s="169">
        <f t="shared" si="7"/>
        <v>0.5</v>
      </c>
      <c r="CF125" s="169">
        <f t="shared" si="9"/>
        <v>1</v>
      </c>
    </row>
    <row r="126" spans="1:84">
      <c r="A126" s="169"/>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169"/>
      <c r="AL126" s="169"/>
      <c r="AM126" s="169"/>
      <c r="AN126" s="169"/>
      <c r="AO126" s="169"/>
      <c r="AP126" s="169"/>
      <c r="AQ126" s="169"/>
      <c r="AR126" s="169"/>
      <c r="AS126" s="169"/>
      <c r="AT126" s="169"/>
      <c r="AU126" s="169"/>
      <c r="AV126" s="169"/>
      <c r="AW126" s="169"/>
      <c r="AX126" s="169"/>
      <c r="AY126" s="169"/>
      <c r="AZ126" s="169"/>
      <c r="BA126" s="169"/>
      <c r="BB126" s="169"/>
      <c r="BC126" s="169"/>
      <c r="BD126" s="169"/>
      <c r="BE126" s="169"/>
      <c r="BF126" s="169"/>
      <c r="BG126" s="169"/>
      <c r="BH126" s="169"/>
      <c r="BI126" s="169"/>
      <c r="BJ126" s="169"/>
      <c r="BK126" s="169"/>
      <c r="BL126" s="169"/>
      <c r="BM126" s="169"/>
      <c r="BN126" s="169"/>
      <c r="BO126" s="169"/>
      <c r="BP126" s="169"/>
      <c r="BQ126" s="169"/>
      <c r="BR126" s="169"/>
      <c r="BU126" s="169">
        <v>38</v>
      </c>
      <c r="BV126" s="169">
        <f t="shared" si="2"/>
        <v>2.3876104167282426</v>
      </c>
      <c r="BW126" s="169">
        <f t="shared" si="3"/>
        <v>3.3690942118573775</v>
      </c>
      <c r="BX126" s="169">
        <f t="shared" si="4"/>
        <v>0.54206274515717734</v>
      </c>
      <c r="CA126" s="169">
        <f t="shared" si="5"/>
        <v>0</v>
      </c>
      <c r="CB126" s="169">
        <f t="shared" si="6"/>
        <v>0</v>
      </c>
      <c r="CC126" s="169">
        <f t="shared" si="8"/>
        <v>0</v>
      </c>
      <c r="CD126" s="169">
        <f t="shared" si="8"/>
        <v>0</v>
      </c>
      <c r="CE126" s="169">
        <f t="shared" si="7"/>
        <v>0.5</v>
      </c>
      <c r="CF126" s="169">
        <f t="shared" si="9"/>
        <v>1</v>
      </c>
    </row>
    <row r="127" spans="1:84">
      <c r="A127" s="169"/>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169"/>
      <c r="AL127" s="169"/>
      <c r="AM127" s="169"/>
      <c r="AN127" s="169"/>
      <c r="AO127" s="169"/>
      <c r="AP127" s="169"/>
      <c r="AQ127" s="169"/>
      <c r="AR127" s="169"/>
      <c r="AS127" s="169"/>
      <c r="AT127" s="169"/>
      <c r="AU127" s="169"/>
      <c r="AV127" s="169"/>
      <c r="AW127" s="169"/>
      <c r="AX127" s="169"/>
      <c r="AY127" s="169"/>
      <c r="AZ127" s="169"/>
      <c r="BA127" s="169"/>
      <c r="BB127" s="169"/>
      <c r="BC127" s="169"/>
      <c r="BD127" s="169"/>
      <c r="BE127" s="169"/>
      <c r="BF127" s="169"/>
      <c r="BG127" s="169"/>
      <c r="BH127" s="169"/>
      <c r="BI127" s="169"/>
      <c r="BJ127" s="169"/>
      <c r="BK127" s="169"/>
      <c r="BL127" s="169"/>
      <c r="BM127" s="169"/>
      <c r="BN127" s="169"/>
      <c r="BO127" s="169"/>
      <c r="BP127" s="169"/>
      <c r="BQ127" s="169"/>
      <c r="BR127" s="169"/>
      <c r="BU127" s="169">
        <v>39</v>
      </c>
      <c r="BV127" s="169">
        <f t="shared" si="2"/>
        <v>2.4504422698000385</v>
      </c>
      <c r="BW127" s="169">
        <f t="shared" si="3"/>
        <v>3.2748479794973795</v>
      </c>
      <c r="BX127" s="169">
        <f t="shared" si="4"/>
        <v>0.45897351444842172</v>
      </c>
      <c r="CA127" s="169">
        <f t="shared" si="5"/>
        <v>0</v>
      </c>
      <c r="CB127" s="169">
        <f t="shared" si="6"/>
        <v>0</v>
      </c>
      <c r="CC127" s="169">
        <f t="shared" si="8"/>
        <v>0</v>
      </c>
      <c r="CD127" s="169">
        <f t="shared" si="8"/>
        <v>0</v>
      </c>
      <c r="CE127" s="169">
        <f t="shared" si="7"/>
        <v>0.5</v>
      </c>
      <c r="CF127" s="169">
        <f t="shared" si="9"/>
        <v>1</v>
      </c>
    </row>
    <row r="128" spans="1:84">
      <c r="A128" s="169"/>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169"/>
      <c r="AL128" s="169"/>
      <c r="AM128" s="169"/>
      <c r="AN128" s="169"/>
      <c r="AO128" s="169"/>
      <c r="AP128" s="169"/>
      <c r="AQ128" s="169"/>
      <c r="AR128" s="169"/>
      <c r="AS128" s="169"/>
      <c r="AT128" s="169"/>
      <c r="AU128" s="169"/>
      <c r="AV128" s="169"/>
      <c r="AW128" s="169"/>
      <c r="AX128" s="169"/>
      <c r="AY128" s="169"/>
      <c r="AZ128" s="169"/>
      <c r="BA128" s="169"/>
      <c r="BB128" s="169"/>
      <c r="BC128" s="169"/>
      <c r="BD128" s="169"/>
      <c r="BE128" s="169"/>
      <c r="BF128" s="169"/>
      <c r="BG128" s="169"/>
      <c r="BH128" s="169"/>
      <c r="BI128" s="169"/>
      <c r="BJ128" s="169"/>
      <c r="BK128" s="169"/>
      <c r="BL128" s="169"/>
      <c r="BM128" s="169"/>
      <c r="BN128" s="169"/>
      <c r="BO128" s="169"/>
      <c r="BP128" s="169"/>
      <c r="BQ128" s="169"/>
      <c r="BR128" s="169"/>
      <c r="BU128" s="169">
        <v>40</v>
      </c>
      <c r="BV128" s="169">
        <f t="shared" si="2"/>
        <v>2.5132741228718345</v>
      </c>
      <c r="BW128" s="169">
        <f t="shared" si="3"/>
        <v>3.1755705045849467</v>
      </c>
      <c r="BX128" s="169">
        <f t="shared" si="4"/>
        <v>0.38196601125010532</v>
      </c>
      <c r="CA128" s="169">
        <f t="shared" si="5"/>
        <v>0</v>
      </c>
      <c r="CB128" s="169">
        <f t="shared" si="6"/>
        <v>0</v>
      </c>
      <c r="CC128" s="169">
        <f t="shared" si="8"/>
        <v>0</v>
      </c>
      <c r="CD128" s="169">
        <f t="shared" si="8"/>
        <v>0</v>
      </c>
      <c r="CE128" s="169">
        <f t="shared" si="7"/>
        <v>0.5</v>
      </c>
      <c r="CF128" s="169">
        <f t="shared" si="9"/>
        <v>1</v>
      </c>
    </row>
    <row r="129" spans="1:84">
      <c r="A129" s="169"/>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169"/>
      <c r="AL129" s="169"/>
      <c r="AM129" s="169"/>
      <c r="AN129" s="169"/>
      <c r="AO129" s="169"/>
      <c r="AP129" s="169"/>
      <c r="AQ129" s="169"/>
      <c r="AR129" s="169"/>
      <c r="AS129" s="169"/>
      <c r="AT129" s="169"/>
      <c r="AU129" s="169"/>
      <c r="AV129" s="169"/>
      <c r="AW129" s="169"/>
      <c r="AX129" s="169"/>
      <c r="AY129" s="169"/>
      <c r="AZ129" s="169"/>
      <c r="BA129" s="169"/>
      <c r="BB129" s="169"/>
      <c r="BC129" s="169"/>
      <c r="BD129" s="169"/>
      <c r="BE129" s="169"/>
      <c r="BF129" s="169"/>
      <c r="BG129" s="169"/>
      <c r="BH129" s="169"/>
      <c r="BI129" s="169"/>
      <c r="BJ129" s="169"/>
      <c r="BK129" s="169"/>
      <c r="BL129" s="169"/>
      <c r="BM129" s="169"/>
      <c r="BN129" s="169"/>
      <c r="BO129" s="169"/>
      <c r="BP129" s="169"/>
      <c r="BQ129" s="169"/>
      <c r="BR129" s="169"/>
      <c r="BU129" s="169">
        <v>41</v>
      </c>
      <c r="BV129" s="169">
        <f t="shared" si="2"/>
        <v>2.57610597594363</v>
      </c>
      <c r="BW129" s="169">
        <f t="shared" si="3"/>
        <v>3.071653589957994</v>
      </c>
      <c r="BX129" s="169">
        <f t="shared" si="4"/>
        <v>0.31134414899597029</v>
      </c>
      <c r="CA129" s="169">
        <f t="shared" si="5"/>
        <v>0</v>
      </c>
      <c r="CB129" s="169">
        <f t="shared" si="6"/>
        <v>0</v>
      </c>
      <c r="CC129" s="169">
        <f t="shared" si="8"/>
        <v>0</v>
      </c>
      <c r="CD129" s="169">
        <f t="shared" si="8"/>
        <v>0</v>
      </c>
      <c r="CE129" s="169">
        <f t="shared" si="7"/>
        <v>0.5</v>
      </c>
      <c r="CF129" s="169">
        <f t="shared" si="9"/>
        <v>1</v>
      </c>
    </row>
    <row r="130" spans="1:84">
      <c r="A130" s="169"/>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169"/>
      <c r="AL130" s="169"/>
      <c r="AM130" s="169"/>
      <c r="AN130" s="169"/>
      <c r="AO130" s="169"/>
      <c r="AP130" s="169"/>
      <c r="AQ130" s="169"/>
      <c r="AR130" s="169"/>
      <c r="AS130" s="169"/>
      <c r="AT130" s="169"/>
      <c r="AU130" s="169"/>
      <c r="AV130" s="169"/>
      <c r="AW130" s="169"/>
      <c r="AX130" s="169"/>
      <c r="AY130" s="169"/>
      <c r="AZ130" s="169"/>
      <c r="BA130" s="169"/>
      <c r="BB130" s="169"/>
      <c r="BC130" s="169"/>
      <c r="BD130" s="169"/>
      <c r="BE130" s="169"/>
      <c r="BF130" s="169"/>
      <c r="BG130" s="169"/>
      <c r="BH130" s="169"/>
      <c r="BI130" s="169"/>
      <c r="BJ130" s="169"/>
      <c r="BK130" s="169"/>
      <c r="BL130" s="169"/>
      <c r="BM130" s="169"/>
      <c r="BN130" s="169"/>
      <c r="BO130" s="169"/>
      <c r="BP130" s="169"/>
      <c r="BQ130" s="169"/>
      <c r="BR130" s="169"/>
      <c r="BU130" s="169">
        <v>42</v>
      </c>
      <c r="BV130" s="169">
        <f t="shared" si="2"/>
        <v>2.638937829015426</v>
      </c>
      <c r="BW130" s="169">
        <f t="shared" si="3"/>
        <v>2.9635073482034313</v>
      </c>
      <c r="BX130" s="169">
        <f t="shared" si="4"/>
        <v>0.24738663991227328</v>
      </c>
      <c r="CA130" s="169">
        <f t="shared" si="5"/>
        <v>0</v>
      </c>
      <c r="CB130" s="169">
        <f t="shared" si="6"/>
        <v>0</v>
      </c>
      <c r="CC130" s="169">
        <f t="shared" si="8"/>
        <v>0</v>
      </c>
      <c r="CD130" s="169">
        <f t="shared" si="8"/>
        <v>0</v>
      </c>
      <c r="CE130" s="169">
        <f t="shared" si="7"/>
        <v>0.5</v>
      </c>
      <c r="CF130" s="169">
        <f t="shared" si="9"/>
        <v>1</v>
      </c>
    </row>
    <row r="131" spans="1:84">
      <c r="A131" s="169"/>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169"/>
      <c r="AL131" s="169"/>
      <c r="AM131" s="169"/>
      <c r="AN131" s="169"/>
      <c r="AO131" s="169"/>
      <c r="AP131" s="169"/>
      <c r="AQ131" s="169"/>
      <c r="AR131" s="169"/>
      <c r="AS131" s="169"/>
      <c r="AT131" s="169"/>
      <c r="AU131" s="169"/>
      <c r="AV131" s="169"/>
      <c r="AW131" s="169"/>
      <c r="AX131" s="169"/>
      <c r="AY131" s="169"/>
      <c r="AZ131" s="169"/>
      <c r="BA131" s="169"/>
      <c r="BB131" s="169"/>
      <c r="BC131" s="169"/>
      <c r="BD131" s="169"/>
      <c r="BE131" s="169"/>
      <c r="BF131" s="169"/>
      <c r="BG131" s="169"/>
      <c r="BH131" s="169"/>
      <c r="BI131" s="169"/>
      <c r="BJ131" s="169"/>
      <c r="BK131" s="169"/>
      <c r="BL131" s="169"/>
      <c r="BM131" s="169"/>
      <c r="BN131" s="169"/>
      <c r="BO131" s="169"/>
      <c r="BP131" s="169"/>
      <c r="BQ131" s="169"/>
      <c r="BR131" s="169"/>
      <c r="BU131" s="169">
        <v>43</v>
      </c>
      <c r="BV131" s="169">
        <f t="shared" si="2"/>
        <v>2.7017696820872219</v>
      </c>
      <c r="BW131" s="169">
        <f t="shared" si="3"/>
        <v>2.8515585831301458</v>
      </c>
      <c r="BX131" s="169">
        <f t="shared" si="4"/>
        <v>0.19034589506796129</v>
      </c>
      <c r="CA131" s="169">
        <f t="shared" si="5"/>
        <v>0</v>
      </c>
      <c r="CB131" s="169">
        <f t="shared" si="6"/>
        <v>0</v>
      </c>
      <c r="CC131" s="169">
        <f t="shared" si="8"/>
        <v>0</v>
      </c>
      <c r="CD131" s="169">
        <f t="shared" si="8"/>
        <v>0</v>
      </c>
      <c r="CE131" s="169">
        <f t="shared" si="7"/>
        <v>0.5</v>
      </c>
      <c r="CF131" s="169">
        <f t="shared" si="9"/>
        <v>1</v>
      </c>
    </row>
    <row r="132" spans="1:84">
      <c r="A132" s="169"/>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169"/>
      <c r="AL132" s="169"/>
      <c r="AM132" s="169"/>
      <c r="AN132" s="169"/>
      <c r="AO132" s="169"/>
      <c r="AP132" s="169"/>
      <c r="AQ132" s="169"/>
      <c r="AR132" s="169"/>
      <c r="AS132" s="169"/>
      <c r="AT132" s="169"/>
      <c r="AU132" s="169"/>
      <c r="AV132" s="169"/>
      <c r="AW132" s="169"/>
      <c r="AX132" s="169"/>
      <c r="AY132" s="169"/>
      <c r="AZ132" s="169"/>
      <c r="BA132" s="169"/>
      <c r="BB132" s="169"/>
      <c r="BC132" s="169"/>
      <c r="BD132" s="169"/>
      <c r="BE132" s="169"/>
      <c r="BF132" s="169"/>
      <c r="BG132" s="169"/>
      <c r="BH132" s="169"/>
      <c r="BI132" s="169"/>
      <c r="BJ132" s="169"/>
      <c r="BK132" s="169"/>
      <c r="BL132" s="169"/>
      <c r="BM132" s="169"/>
      <c r="BN132" s="169"/>
      <c r="BO132" s="169"/>
      <c r="BP132" s="169"/>
      <c r="BQ132" s="169"/>
      <c r="BR132" s="169"/>
      <c r="BU132" s="169">
        <v>44</v>
      </c>
      <c r="BV132" s="169">
        <f t="shared" si="2"/>
        <v>2.7646015351590179</v>
      </c>
      <c r="BW132" s="169">
        <f t="shared" si="3"/>
        <v>2.7362491053693563</v>
      </c>
      <c r="BX132" s="169">
        <f t="shared" si="4"/>
        <v>0.14044702822349731</v>
      </c>
      <c r="CA132" s="169">
        <f t="shared" si="5"/>
        <v>0</v>
      </c>
      <c r="CB132" s="169">
        <f t="shared" si="6"/>
        <v>0</v>
      </c>
      <c r="CC132" s="169">
        <f t="shared" si="8"/>
        <v>0</v>
      </c>
      <c r="CD132" s="169">
        <f t="shared" si="8"/>
        <v>0</v>
      </c>
      <c r="CE132" s="169">
        <f t="shared" si="7"/>
        <v>0.5</v>
      </c>
      <c r="CF132" s="169">
        <f t="shared" si="9"/>
        <v>1</v>
      </c>
    </row>
    <row r="133" spans="1:84">
      <c r="A133" s="169"/>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169"/>
      <c r="AL133" s="169"/>
      <c r="AM133" s="169"/>
      <c r="AN133" s="169"/>
      <c r="AO133" s="169"/>
      <c r="AP133" s="169"/>
      <c r="AQ133" s="169"/>
      <c r="AR133" s="169"/>
      <c r="AS133" s="169"/>
      <c r="AT133" s="169"/>
      <c r="AU133" s="169"/>
      <c r="AV133" s="169"/>
      <c r="AW133" s="169"/>
      <c r="AX133" s="169"/>
      <c r="AY133" s="169"/>
      <c r="AZ133" s="169"/>
      <c r="BA133" s="169"/>
      <c r="BB133" s="169"/>
      <c r="BC133" s="169"/>
      <c r="BD133" s="169"/>
      <c r="BE133" s="169"/>
      <c r="BF133" s="169"/>
      <c r="BG133" s="169"/>
      <c r="BH133" s="169"/>
      <c r="BI133" s="169"/>
      <c r="BJ133" s="169"/>
      <c r="BK133" s="169"/>
      <c r="BL133" s="169"/>
      <c r="BM133" s="169"/>
      <c r="BN133" s="169"/>
      <c r="BO133" s="169"/>
      <c r="BP133" s="169"/>
      <c r="BQ133" s="169"/>
      <c r="BR133" s="169"/>
      <c r="BU133" s="169">
        <v>45</v>
      </c>
      <c r="BV133" s="169">
        <f t="shared" si="2"/>
        <v>2.8274333882308138</v>
      </c>
      <c r="BW133" s="169">
        <f t="shared" si="3"/>
        <v>2.6180339887498949</v>
      </c>
      <c r="BX133" s="169">
        <f t="shared" si="4"/>
        <v>9.7886967409692938E-2</v>
      </c>
      <c r="CA133" s="169">
        <f t="shared" si="5"/>
        <v>0</v>
      </c>
      <c r="CB133" s="169">
        <f t="shared" si="6"/>
        <v>0</v>
      </c>
      <c r="CC133" s="169">
        <f t="shared" si="8"/>
        <v>0</v>
      </c>
      <c r="CD133" s="169">
        <f t="shared" si="8"/>
        <v>0</v>
      </c>
      <c r="CE133" s="169">
        <f t="shared" si="7"/>
        <v>0.5</v>
      </c>
      <c r="CF133" s="169">
        <f t="shared" si="9"/>
        <v>1</v>
      </c>
    </row>
    <row r="134" spans="1:84">
      <c r="A134" s="169"/>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169"/>
      <c r="AL134" s="169"/>
      <c r="AM134" s="169"/>
      <c r="AN134" s="169"/>
      <c r="AO134" s="169"/>
      <c r="AP134" s="169"/>
      <c r="AQ134" s="169"/>
      <c r="AR134" s="169"/>
      <c r="AS134" s="169"/>
      <c r="AT134" s="169"/>
      <c r="AU134" s="169"/>
      <c r="AV134" s="169"/>
      <c r="AW134" s="169"/>
      <c r="AX134" s="169"/>
      <c r="AY134" s="169"/>
      <c r="AZ134" s="169"/>
      <c r="BA134" s="169"/>
      <c r="BB134" s="169"/>
      <c r="BC134" s="169"/>
      <c r="BD134" s="169"/>
      <c r="BE134" s="169"/>
      <c r="BF134" s="169"/>
      <c r="BG134" s="169"/>
      <c r="BH134" s="169"/>
      <c r="BI134" s="169"/>
      <c r="BJ134" s="169"/>
      <c r="BK134" s="169"/>
      <c r="BL134" s="169"/>
      <c r="BM134" s="169"/>
      <c r="BN134" s="169"/>
      <c r="BO134" s="169"/>
      <c r="BP134" s="169"/>
      <c r="BQ134" s="169"/>
      <c r="BR134" s="169"/>
      <c r="BU134" s="169">
        <v>46</v>
      </c>
      <c r="BV134" s="169">
        <f t="shared" si="2"/>
        <v>2.8902652413026098</v>
      </c>
      <c r="BW134" s="169">
        <f t="shared" si="3"/>
        <v>2.4973797743297097</v>
      </c>
      <c r="BX134" s="169">
        <f t="shared" si="4"/>
        <v>6.2833677742737848E-2</v>
      </c>
      <c r="CA134" s="169">
        <f t="shared" si="5"/>
        <v>0</v>
      </c>
      <c r="CB134" s="169">
        <f t="shared" si="6"/>
        <v>0</v>
      </c>
      <c r="CC134" s="169">
        <f t="shared" si="8"/>
        <v>0</v>
      </c>
      <c r="CD134" s="169">
        <f t="shared" si="8"/>
        <v>0</v>
      </c>
      <c r="CE134" s="169">
        <f t="shared" si="7"/>
        <v>0.5</v>
      </c>
      <c r="CF134" s="169">
        <f t="shared" si="9"/>
        <v>1</v>
      </c>
    </row>
    <row r="135" spans="1:84">
      <c r="A135" s="169"/>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169"/>
      <c r="AL135" s="169"/>
      <c r="AM135" s="169"/>
      <c r="AN135" s="169"/>
      <c r="AO135" s="169"/>
      <c r="AP135" s="169"/>
      <c r="AQ135" s="169"/>
      <c r="AR135" s="169"/>
      <c r="AS135" s="169"/>
      <c r="AT135" s="169"/>
      <c r="AU135" s="169"/>
      <c r="AV135" s="169"/>
      <c r="AW135" s="169"/>
      <c r="AX135" s="169"/>
      <c r="AY135" s="169"/>
      <c r="AZ135" s="169"/>
      <c r="BA135" s="169"/>
      <c r="BB135" s="169"/>
      <c r="BC135" s="169"/>
      <c r="BD135" s="169"/>
      <c r="BE135" s="169"/>
      <c r="BF135" s="169"/>
      <c r="BG135" s="169"/>
      <c r="BH135" s="169"/>
      <c r="BI135" s="169"/>
      <c r="BJ135" s="169"/>
      <c r="BK135" s="169"/>
      <c r="BL135" s="169"/>
      <c r="BM135" s="169"/>
      <c r="BN135" s="169"/>
      <c r="BO135" s="169"/>
      <c r="BP135" s="169"/>
      <c r="BQ135" s="169"/>
      <c r="BR135" s="169"/>
      <c r="BU135" s="169">
        <v>47</v>
      </c>
      <c r="BV135" s="169">
        <f t="shared" si="2"/>
        <v>2.9530970943744053</v>
      </c>
      <c r="BW135" s="169">
        <f t="shared" si="3"/>
        <v>2.3747626291714501</v>
      </c>
      <c r="BX135" s="169">
        <f t="shared" si="4"/>
        <v>3.542549854262278E-2</v>
      </c>
      <c r="CA135" s="169">
        <f t="shared" si="5"/>
        <v>0</v>
      </c>
      <c r="CB135" s="169">
        <f t="shared" si="6"/>
        <v>0</v>
      </c>
      <c r="CC135" s="169">
        <f t="shared" si="8"/>
        <v>0</v>
      </c>
      <c r="CD135" s="169">
        <f t="shared" si="8"/>
        <v>0</v>
      </c>
      <c r="CE135" s="169">
        <f t="shared" si="7"/>
        <v>0.5</v>
      </c>
      <c r="CF135" s="169">
        <f t="shared" si="9"/>
        <v>1</v>
      </c>
    </row>
    <row r="136" spans="1:84">
      <c r="A136" s="169"/>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169"/>
      <c r="AL136" s="169"/>
      <c r="AM136" s="169"/>
      <c r="AN136" s="169"/>
      <c r="AO136" s="169"/>
      <c r="AP136" s="169"/>
      <c r="AQ136" s="169"/>
      <c r="AR136" s="169"/>
      <c r="AS136" s="169"/>
      <c r="AT136" s="169"/>
      <c r="AU136" s="169"/>
      <c r="AV136" s="169"/>
      <c r="AW136" s="169"/>
      <c r="AX136" s="169"/>
      <c r="AY136" s="169"/>
      <c r="AZ136" s="169"/>
      <c r="BA136" s="169"/>
      <c r="BB136" s="169"/>
      <c r="BC136" s="169"/>
      <c r="BD136" s="169"/>
      <c r="BE136" s="169"/>
      <c r="BF136" s="169"/>
      <c r="BG136" s="169"/>
      <c r="BH136" s="169"/>
      <c r="BI136" s="169"/>
      <c r="BJ136" s="169"/>
      <c r="BK136" s="169"/>
      <c r="BL136" s="169"/>
      <c r="BM136" s="169"/>
      <c r="BN136" s="169"/>
      <c r="BO136" s="169"/>
      <c r="BP136" s="169"/>
      <c r="BQ136" s="169"/>
      <c r="BR136" s="169"/>
      <c r="BU136" s="169">
        <v>48</v>
      </c>
      <c r="BV136" s="169">
        <f t="shared" si="2"/>
        <v>3.0159289474462012</v>
      </c>
      <c r="BW136" s="169">
        <f t="shared" si="3"/>
        <v>2.250666467128609</v>
      </c>
      <c r="BX136" s="169">
        <f t="shared" si="4"/>
        <v>1.577059737104447E-2</v>
      </c>
      <c r="CA136" s="169">
        <f t="shared" si="5"/>
        <v>0</v>
      </c>
      <c r="CB136" s="169">
        <f t="shared" si="6"/>
        <v>0</v>
      </c>
      <c r="CC136" s="169">
        <f t="shared" si="8"/>
        <v>0</v>
      </c>
      <c r="CD136" s="169">
        <f t="shared" si="8"/>
        <v>0</v>
      </c>
      <c r="CE136" s="169">
        <f t="shared" si="7"/>
        <v>0.5</v>
      </c>
      <c r="CF136" s="169">
        <f t="shared" si="9"/>
        <v>1</v>
      </c>
    </row>
    <row r="137" spans="1:84">
      <c r="A137" s="169"/>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169"/>
      <c r="AL137" s="169"/>
      <c r="AM137" s="169"/>
      <c r="AN137" s="169"/>
      <c r="AO137" s="169"/>
      <c r="AP137" s="169"/>
      <c r="AQ137" s="169"/>
      <c r="AR137" s="169"/>
      <c r="AS137" s="169"/>
      <c r="AT137" s="169"/>
      <c r="AU137" s="169"/>
      <c r="AV137" s="169"/>
      <c r="AW137" s="169"/>
      <c r="AX137" s="169"/>
      <c r="AY137" s="169"/>
      <c r="AZ137" s="169"/>
      <c r="BA137" s="169"/>
      <c r="BB137" s="169"/>
      <c r="BC137" s="169"/>
      <c r="BD137" s="169"/>
      <c r="BE137" s="169"/>
      <c r="BF137" s="169"/>
      <c r="BG137" s="169"/>
      <c r="BH137" s="169"/>
      <c r="BI137" s="169"/>
      <c r="BJ137" s="169"/>
      <c r="BK137" s="169"/>
      <c r="BL137" s="169"/>
      <c r="BM137" s="169"/>
      <c r="BN137" s="169"/>
      <c r="BO137" s="169"/>
      <c r="BP137" s="169"/>
      <c r="BQ137" s="169"/>
      <c r="BR137" s="169"/>
      <c r="BU137" s="169">
        <v>49</v>
      </c>
      <c r="BV137" s="169">
        <f t="shared" si="2"/>
        <v>3.0787608005179972</v>
      </c>
      <c r="BW137" s="169">
        <f t="shared" si="3"/>
        <v>2.1255810390586269</v>
      </c>
      <c r="BX137" s="169">
        <f t="shared" si="4"/>
        <v>3.9465431434568821E-3</v>
      </c>
      <c r="CA137" s="169">
        <f t="shared" si="5"/>
        <v>0</v>
      </c>
      <c r="CB137" s="169">
        <f t="shared" si="6"/>
        <v>0</v>
      </c>
      <c r="CC137" s="169">
        <f t="shared" si="8"/>
        <v>0</v>
      </c>
      <c r="CD137" s="169">
        <f t="shared" si="8"/>
        <v>0</v>
      </c>
      <c r="CE137" s="169">
        <f t="shared" si="7"/>
        <v>0.5</v>
      </c>
      <c r="CF137" s="169">
        <f t="shared" si="9"/>
        <v>1</v>
      </c>
    </row>
    <row r="138" spans="1:84">
      <c r="A138" s="169"/>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169"/>
      <c r="AL138" s="169"/>
      <c r="AM138" s="169"/>
      <c r="AN138" s="169"/>
      <c r="AO138" s="169"/>
      <c r="AP138" s="169"/>
      <c r="AQ138" s="169"/>
      <c r="AR138" s="169"/>
      <c r="AS138" s="169"/>
      <c r="AT138" s="169"/>
      <c r="AU138" s="169"/>
      <c r="AV138" s="169"/>
      <c r="AW138" s="169"/>
      <c r="AX138" s="169"/>
      <c r="AY138" s="169"/>
      <c r="AZ138" s="169"/>
      <c r="BA138" s="169"/>
      <c r="BB138" s="169"/>
      <c r="BC138" s="169"/>
      <c r="BD138" s="169"/>
      <c r="BE138" s="169"/>
      <c r="BF138" s="169"/>
      <c r="BG138" s="169"/>
      <c r="BH138" s="169"/>
      <c r="BI138" s="169"/>
      <c r="BJ138" s="169"/>
      <c r="BK138" s="169"/>
      <c r="BL138" s="169"/>
      <c r="BM138" s="169"/>
      <c r="BN138" s="169"/>
      <c r="BO138" s="169"/>
      <c r="BP138" s="169"/>
      <c r="BQ138" s="169"/>
      <c r="BR138" s="169"/>
      <c r="BU138" s="169">
        <v>50</v>
      </c>
      <c r="BV138" s="169">
        <f t="shared" si="2"/>
        <v>3.1415926535897931</v>
      </c>
      <c r="BW138" s="169">
        <f t="shared" si="3"/>
        <v>2.0000000000000004</v>
      </c>
      <c r="BX138" s="169">
        <f t="shared" si="4"/>
        <v>0</v>
      </c>
      <c r="CA138" s="169">
        <f t="shared" si="5"/>
        <v>0</v>
      </c>
      <c r="CB138" s="169">
        <f t="shared" si="6"/>
        <v>0</v>
      </c>
      <c r="CC138" s="169">
        <f t="shared" si="8"/>
        <v>0</v>
      </c>
      <c r="CD138" s="169">
        <f t="shared" si="8"/>
        <v>0</v>
      </c>
      <c r="CE138" s="169">
        <f t="shared" si="7"/>
        <v>0.5</v>
      </c>
      <c r="CF138" s="169">
        <f t="shared" si="9"/>
        <v>1</v>
      </c>
    </row>
    <row r="139" spans="1:84">
      <c r="A139" s="169"/>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169"/>
      <c r="AL139" s="169"/>
      <c r="AM139" s="169"/>
      <c r="AN139" s="169"/>
      <c r="AO139" s="169"/>
      <c r="AP139" s="169"/>
      <c r="AQ139" s="169"/>
      <c r="AR139" s="169"/>
      <c r="AS139" s="169"/>
      <c r="AT139" s="169"/>
      <c r="AU139" s="169"/>
      <c r="AV139" s="169"/>
      <c r="AW139" s="169"/>
      <c r="AX139" s="169"/>
      <c r="AY139" s="169"/>
      <c r="AZ139" s="169"/>
      <c r="BA139" s="169"/>
      <c r="BB139" s="169"/>
      <c r="BC139" s="169"/>
      <c r="BD139" s="169"/>
      <c r="BE139" s="169"/>
      <c r="BF139" s="169"/>
      <c r="BG139" s="169"/>
      <c r="BH139" s="169"/>
      <c r="BI139" s="169"/>
      <c r="BJ139" s="169"/>
      <c r="BK139" s="169"/>
      <c r="BL139" s="169"/>
      <c r="BM139" s="169"/>
      <c r="BN139" s="169"/>
      <c r="BO139" s="169"/>
      <c r="BP139" s="169"/>
      <c r="BQ139" s="169"/>
      <c r="BR139" s="169"/>
      <c r="BU139" s="169">
        <v>51</v>
      </c>
      <c r="BV139" s="169">
        <f t="shared" si="2"/>
        <v>3.2044245066615891</v>
      </c>
      <c r="BW139" s="169">
        <f t="shared" si="3"/>
        <v>1.8744189609413733</v>
      </c>
      <c r="BX139" s="169">
        <f t="shared" si="4"/>
        <v>3.9465431434568821E-3</v>
      </c>
      <c r="CA139" s="169">
        <f t="shared" si="5"/>
        <v>0</v>
      </c>
      <c r="CB139" s="169">
        <f t="shared" si="6"/>
        <v>0</v>
      </c>
      <c r="CC139" s="169">
        <f t="shared" si="8"/>
        <v>0</v>
      </c>
      <c r="CD139" s="169">
        <f t="shared" si="8"/>
        <v>0</v>
      </c>
      <c r="CE139" s="169">
        <f t="shared" si="7"/>
        <v>0.5</v>
      </c>
      <c r="CF139" s="169">
        <f t="shared" si="9"/>
        <v>1</v>
      </c>
    </row>
    <row r="140" spans="1:84">
      <c r="A140" s="169"/>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169"/>
      <c r="AL140" s="169"/>
      <c r="AM140" s="169"/>
      <c r="AN140" s="169"/>
      <c r="AO140" s="169"/>
      <c r="AP140" s="169"/>
      <c r="AQ140" s="169"/>
      <c r="AR140" s="169"/>
      <c r="AS140" s="169"/>
      <c r="AT140" s="169"/>
      <c r="AU140" s="169"/>
      <c r="AV140" s="169"/>
      <c r="AW140" s="169"/>
      <c r="AX140" s="169"/>
      <c r="AY140" s="169"/>
      <c r="AZ140" s="169"/>
      <c r="BA140" s="169"/>
      <c r="BB140" s="169"/>
      <c r="BC140" s="169"/>
      <c r="BD140" s="169"/>
      <c r="BE140" s="169"/>
      <c r="BF140" s="169"/>
      <c r="BG140" s="169"/>
      <c r="BH140" s="169"/>
      <c r="BI140" s="169"/>
      <c r="BJ140" s="169"/>
      <c r="BK140" s="169"/>
      <c r="BL140" s="169"/>
      <c r="BM140" s="169"/>
      <c r="BN140" s="169"/>
      <c r="BO140" s="169"/>
      <c r="BP140" s="169"/>
      <c r="BQ140" s="169"/>
      <c r="BR140" s="169"/>
      <c r="BU140" s="169">
        <v>52</v>
      </c>
      <c r="BV140" s="169">
        <f t="shared" si="2"/>
        <v>3.267256359733385</v>
      </c>
      <c r="BW140" s="169">
        <f t="shared" si="3"/>
        <v>1.7493335328713915</v>
      </c>
      <c r="BX140" s="169">
        <f t="shared" si="4"/>
        <v>1.5770597371044248E-2</v>
      </c>
      <c r="CA140" s="169">
        <f t="shared" si="5"/>
        <v>0</v>
      </c>
      <c r="CB140" s="169">
        <f t="shared" si="6"/>
        <v>0</v>
      </c>
      <c r="CC140" s="169">
        <f t="shared" si="8"/>
        <v>0</v>
      </c>
      <c r="CD140" s="169">
        <f t="shared" si="8"/>
        <v>0</v>
      </c>
      <c r="CE140" s="169">
        <f t="shared" si="7"/>
        <v>0.5</v>
      </c>
      <c r="CF140" s="169">
        <f t="shared" si="9"/>
        <v>1</v>
      </c>
    </row>
    <row r="141" spans="1:84">
      <c r="A141" s="169"/>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169"/>
      <c r="AL141" s="169"/>
      <c r="AM141" s="169"/>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69"/>
      <c r="BR141" s="169"/>
      <c r="BU141" s="169">
        <v>53</v>
      </c>
      <c r="BV141" s="169">
        <f t="shared" si="2"/>
        <v>3.330088212805181</v>
      </c>
      <c r="BW141" s="169">
        <f t="shared" si="3"/>
        <v>1.6252373708285504</v>
      </c>
      <c r="BX141" s="169">
        <f t="shared" si="4"/>
        <v>3.542549854262278E-2</v>
      </c>
      <c r="CA141" s="169">
        <f t="shared" si="5"/>
        <v>0</v>
      </c>
      <c r="CB141" s="169">
        <f t="shared" si="6"/>
        <v>0</v>
      </c>
      <c r="CC141" s="169">
        <f t="shared" si="8"/>
        <v>0</v>
      </c>
      <c r="CD141" s="169">
        <f t="shared" si="8"/>
        <v>0</v>
      </c>
      <c r="CE141" s="169">
        <f t="shared" si="7"/>
        <v>0.5</v>
      </c>
      <c r="CF141" s="169">
        <f t="shared" si="9"/>
        <v>1</v>
      </c>
    </row>
    <row r="142" spans="1:84">
      <c r="A142" s="169"/>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169"/>
      <c r="AL142" s="169"/>
      <c r="AM142" s="169"/>
      <c r="AN142" s="169"/>
      <c r="AO142" s="169"/>
      <c r="AP142" s="169"/>
      <c r="AQ142" s="169"/>
      <c r="AR142" s="169"/>
      <c r="AS142" s="169"/>
      <c r="AT142" s="169"/>
      <c r="AU142" s="169"/>
      <c r="AV142" s="169"/>
      <c r="AW142" s="169"/>
      <c r="AX142" s="169"/>
      <c r="AY142" s="169"/>
      <c r="AZ142" s="169"/>
      <c r="BA142" s="169"/>
      <c r="BB142" s="169"/>
      <c r="BC142" s="169"/>
      <c r="BD142" s="169"/>
      <c r="BE142" s="169"/>
      <c r="BF142" s="169"/>
      <c r="BG142" s="169"/>
      <c r="BH142" s="169"/>
      <c r="BI142" s="169"/>
      <c r="BJ142" s="169"/>
      <c r="BK142" s="169"/>
      <c r="BL142" s="169"/>
      <c r="BM142" s="169"/>
      <c r="BN142" s="169"/>
      <c r="BO142" s="169"/>
      <c r="BP142" s="169"/>
      <c r="BQ142" s="169"/>
      <c r="BR142" s="169"/>
      <c r="BU142" s="169">
        <v>54</v>
      </c>
      <c r="BV142" s="169">
        <f t="shared" si="2"/>
        <v>3.3929200658769769</v>
      </c>
      <c r="BW142" s="169">
        <f t="shared" si="3"/>
        <v>1.5026202256702899</v>
      </c>
      <c r="BX142" s="169">
        <f t="shared" si="4"/>
        <v>6.2833677742737848E-2</v>
      </c>
      <c r="CA142" s="169">
        <f t="shared" si="5"/>
        <v>0</v>
      </c>
      <c r="CB142" s="169">
        <f t="shared" si="6"/>
        <v>0</v>
      </c>
      <c r="CC142" s="169">
        <f t="shared" si="8"/>
        <v>0</v>
      </c>
      <c r="CD142" s="169">
        <f t="shared" si="8"/>
        <v>0</v>
      </c>
      <c r="CE142" s="169">
        <f t="shared" si="7"/>
        <v>0.5</v>
      </c>
      <c r="CF142" s="169">
        <f t="shared" si="9"/>
        <v>1</v>
      </c>
    </row>
    <row r="143" spans="1:84">
      <c r="A143" s="169"/>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169"/>
      <c r="AL143" s="169"/>
      <c r="AM143" s="169"/>
      <c r="AN143" s="169"/>
      <c r="AO143" s="169"/>
      <c r="AP143" s="169"/>
      <c r="AQ143" s="169"/>
      <c r="AR143" s="169"/>
      <c r="AS143" s="169"/>
      <c r="AT143" s="169"/>
      <c r="AU143" s="169"/>
      <c r="AV143" s="169"/>
      <c r="AW143" s="169"/>
      <c r="AX143" s="169"/>
      <c r="AY143" s="169"/>
      <c r="AZ143" s="169"/>
      <c r="BA143" s="169"/>
      <c r="BB143" s="169"/>
      <c r="BC143" s="169"/>
      <c r="BD143" s="169"/>
      <c r="BE143" s="169"/>
      <c r="BF143" s="169"/>
      <c r="BG143" s="169"/>
      <c r="BH143" s="169"/>
      <c r="BI143" s="169"/>
      <c r="BJ143" s="169"/>
      <c r="BK143" s="169"/>
      <c r="BL143" s="169"/>
      <c r="BM143" s="169"/>
      <c r="BN143" s="169"/>
      <c r="BO143" s="169"/>
      <c r="BP143" s="169"/>
      <c r="BQ143" s="169"/>
      <c r="BR143" s="169"/>
      <c r="BU143" s="169">
        <v>55</v>
      </c>
      <c r="BV143" s="169">
        <f t="shared" si="2"/>
        <v>3.4557519189487729</v>
      </c>
      <c r="BW143" s="169">
        <f t="shared" si="3"/>
        <v>1.3819660112501047</v>
      </c>
      <c r="BX143" s="169">
        <f t="shared" si="4"/>
        <v>9.7886967409692938E-2</v>
      </c>
      <c r="CA143" s="169">
        <f t="shared" si="5"/>
        <v>0</v>
      </c>
      <c r="CB143" s="169">
        <f t="shared" si="6"/>
        <v>0</v>
      </c>
      <c r="CC143" s="169">
        <f t="shared" si="8"/>
        <v>0</v>
      </c>
      <c r="CD143" s="169">
        <f t="shared" si="8"/>
        <v>0</v>
      </c>
      <c r="CE143" s="169">
        <f t="shared" si="7"/>
        <v>0.5</v>
      </c>
      <c r="CF143" s="169">
        <f t="shared" si="9"/>
        <v>1</v>
      </c>
    </row>
    <row r="144" spans="1:84">
      <c r="A144" s="169"/>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169"/>
      <c r="AL144" s="169"/>
      <c r="AM144" s="169"/>
      <c r="AN144" s="169"/>
      <c r="AO144" s="169"/>
      <c r="AP144" s="169"/>
      <c r="AQ144" s="169"/>
      <c r="AR144" s="169"/>
      <c r="AS144" s="169"/>
      <c r="AT144" s="169"/>
      <c r="AU144" s="169"/>
      <c r="AV144" s="169"/>
      <c r="AW144" s="169"/>
      <c r="AX144" s="169"/>
      <c r="AY144" s="169"/>
      <c r="AZ144" s="169"/>
      <c r="BA144" s="169"/>
      <c r="BB144" s="169"/>
      <c r="BC144" s="169"/>
      <c r="BD144" s="169"/>
      <c r="BE144" s="169"/>
      <c r="BF144" s="169"/>
      <c r="BG144" s="169"/>
      <c r="BH144" s="169"/>
      <c r="BI144" s="169"/>
      <c r="BJ144" s="169"/>
      <c r="BK144" s="169"/>
      <c r="BL144" s="169"/>
      <c r="BM144" s="169"/>
      <c r="BN144" s="169"/>
      <c r="BO144" s="169"/>
      <c r="BP144" s="169"/>
      <c r="BQ144" s="169"/>
      <c r="BR144" s="169"/>
      <c r="BU144" s="169">
        <v>56</v>
      </c>
      <c r="BV144" s="169">
        <f t="shared" si="2"/>
        <v>3.5185837720205688</v>
      </c>
      <c r="BW144" s="169">
        <f t="shared" si="3"/>
        <v>1.2637508946306433</v>
      </c>
      <c r="BX144" s="169">
        <f t="shared" si="4"/>
        <v>0.14044702822349753</v>
      </c>
      <c r="CA144" s="169">
        <f t="shared" si="5"/>
        <v>0</v>
      </c>
      <c r="CB144" s="169">
        <f t="shared" si="6"/>
        <v>0</v>
      </c>
      <c r="CC144" s="169">
        <f t="shared" si="8"/>
        <v>0</v>
      </c>
      <c r="CD144" s="169">
        <f t="shared" si="8"/>
        <v>0</v>
      </c>
      <c r="CE144" s="169">
        <f t="shared" si="7"/>
        <v>0.5</v>
      </c>
      <c r="CF144" s="169">
        <f t="shared" si="9"/>
        <v>1</v>
      </c>
    </row>
    <row r="145" spans="1:84">
      <c r="A145" s="169"/>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169"/>
      <c r="AL145" s="169"/>
      <c r="AM145" s="169"/>
      <c r="AN145" s="169"/>
      <c r="AO145" s="169"/>
      <c r="AP145" s="169"/>
      <c r="AQ145" s="169"/>
      <c r="AR145" s="169"/>
      <c r="AS145" s="169"/>
      <c r="AT145" s="169"/>
      <c r="AU145" s="169"/>
      <c r="AV145" s="169"/>
      <c r="AW145" s="169"/>
      <c r="AX145" s="169"/>
      <c r="AY145" s="169"/>
      <c r="AZ145" s="169"/>
      <c r="BA145" s="169"/>
      <c r="BB145" s="169"/>
      <c r="BC145" s="169"/>
      <c r="BD145" s="169"/>
      <c r="BE145" s="169"/>
      <c r="BF145" s="169"/>
      <c r="BG145" s="169"/>
      <c r="BH145" s="169"/>
      <c r="BI145" s="169"/>
      <c r="BJ145" s="169"/>
      <c r="BK145" s="169"/>
      <c r="BL145" s="169"/>
      <c r="BM145" s="169"/>
      <c r="BN145" s="169"/>
      <c r="BO145" s="169"/>
      <c r="BP145" s="169"/>
      <c r="BQ145" s="169"/>
      <c r="BR145" s="169"/>
      <c r="BU145" s="169">
        <v>57</v>
      </c>
      <c r="BV145" s="169">
        <f t="shared" si="2"/>
        <v>3.5814156250923639</v>
      </c>
      <c r="BW145" s="169">
        <f t="shared" si="3"/>
        <v>1.1484414168698556</v>
      </c>
      <c r="BX145" s="169">
        <f t="shared" si="4"/>
        <v>0.19034589506796062</v>
      </c>
      <c r="CA145" s="169">
        <f t="shared" si="5"/>
        <v>0</v>
      </c>
      <c r="CB145" s="169">
        <f t="shared" si="6"/>
        <v>0</v>
      </c>
      <c r="CC145" s="169">
        <f t="shared" si="8"/>
        <v>0</v>
      </c>
      <c r="CD145" s="169">
        <f t="shared" si="8"/>
        <v>0</v>
      </c>
      <c r="CE145" s="169">
        <f t="shared" si="7"/>
        <v>0.5</v>
      </c>
      <c r="CF145" s="169">
        <f t="shared" si="9"/>
        <v>1</v>
      </c>
    </row>
    <row r="146" spans="1:84">
      <c r="A146" s="169"/>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169"/>
      <c r="AL146" s="169"/>
      <c r="AM146" s="169"/>
      <c r="AN146" s="169"/>
      <c r="AO146" s="169"/>
      <c r="AP146" s="169"/>
      <c r="AQ146" s="169"/>
      <c r="AR146" s="169"/>
      <c r="AS146" s="169"/>
      <c r="AT146" s="169"/>
      <c r="AU146" s="169"/>
      <c r="AV146" s="169"/>
      <c r="AW146" s="169"/>
      <c r="AX146" s="169"/>
      <c r="AY146" s="169"/>
      <c r="AZ146" s="169"/>
      <c r="BA146" s="169"/>
      <c r="BB146" s="169"/>
      <c r="BC146" s="169"/>
      <c r="BD146" s="169"/>
      <c r="BE146" s="169"/>
      <c r="BF146" s="169"/>
      <c r="BG146" s="169"/>
      <c r="BH146" s="169"/>
      <c r="BI146" s="169"/>
      <c r="BJ146" s="169"/>
      <c r="BK146" s="169"/>
      <c r="BL146" s="169"/>
      <c r="BM146" s="169"/>
      <c r="BN146" s="169"/>
      <c r="BO146" s="169"/>
      <c r="BP146" s="169"/>
      <c r="BQ146" s="169"/>
      <c r="BR146" s="169"/>
      <c r="BU146" s="169">
        <v>58</v>
      </c>
      <c r="BV146" s="169">
        <f t="shared" si="2"/>
        <v>3.6442474781641598</v>
      </c>
      <c r="BW146" s="169">
        <f t="shared" si="3"/>
        <v>1.03649265179657</v>
      </c>
      <c r="BX146" s="169">
        <f t="shared" si="4"/>
        <v>0.24738663991227261</v>
      </c>
      <c r="CA146" s="169">
        <f t="shared" si="5"/>
        <v>0</v>
      </c>
      <c r="CB146" s="169">
        <f t="shared" si="6"/>
        <v>0</v>
      </c>
      <c r="CC146" s="169">
        <f t="shared" si="8"/>
        <v>0</v>
      </c>
      <c r="CD146" s="169">
        <f t="shared" si="8"/>
        <v>0</v>
      </c>
      <c r="CE146" s="169">
        <f t="shared" si="7"/>
        <v>0.5</v>
      </c>
      <c r="CF146" s="169">
        <f t="shared" si="9"/>
        <v>1</v>
      </c>
    </row>
    <row r="147" spans="1:84">
      <c r="A147" s="169"/>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169"/>
      <c r="AL147" s="169"/>
      <c r="AM147" s="169"/>
      <c r="AN147" s="169"/>
      <c r="AO147" s="169"/>
      <c r="AP147" s="169"/>
      <c r="AQ147" s="169"/>
      <c r="AR147" s="169"/>
      <c r="AS147" s="169"/>
      <c r="AT147" s="169"/>
      <c r="AU147" s="169"/>
      <c r="AV147" s="169"/>
      <c r="AW147" s="169"/>
      <c r="AX147" s="169"/>
      <c r="AY147" s="169"/>
      <c r="AZ147" s="169"/>
      <c r="BA147" s="169"/>
      <c r="BB147" s="169"/>
      <c r="BC147" s="169"/>
      <c r="BD147" s="169"/>
      <c r="BE147" s="169"/>
      <c r="BF147" s="169"/>
      <c r="BG147" s="169"/>
      <c r="BH147" s="169"/>
      <c r="BI147" s="169"/>
      <c r="BJ147" s="169"/>
      <c r="BK147" s="169"/>
      <c r="BL147" s="169"/>
      <c r="BM147" s="169"/>
      <c r="BN147" s="169"/>
      <c r="BO147" s="169"/>
      <c r="BP147" s="169"/>
      <c r="BQ147" s="169"/>
      <c r="BR147" s="169"/>
      <c r="BU147" s="169">
        <v>59</v>
      </c>
      <c r="BV147" s="169">
        <f t="shared" si="2"/>
        <v>3.7070793312359558</v>
      </c>
      <c r="BW147" s="169">
        <f t="shared" si="3"/>
        <v>0.92834641004200713</v>
      </c>
      <c r="BX147" s="169">
        <f t="shared" si="4"/>
        <v>0.31134414899596963</v>
      </c>
      <c r="CA147" s="169">
        <f t="shared" si="5"/>
        <v>0</v>
      </c>
      <c r="CB147" s="169">
        <f t="shared" si="6"/>
        <v>0</v>
      </c>
      <c r="CC147" s="169">
        <f t="shared" si="8"/>
        <v>0</v>
      </c>
      <c r="CD147" s="169">
        <f t="shared" si="8"/>
        <v>0</v>
      </c>
      <c r="CE147" s="169">
        <f t="shared" si="7"/>
        <v>0.5</v>
      </c>
      <c r="CF147" s="169">
        <f t="shared" si="9"/>
        <v>1</v>
      </c>
    </row>
    <row r="148" spans="1:84">
      <c r="A148" s="169"/>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169"/>
      <c r="AL148" s="169"/>
      <c r="AM148" s="169"/>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69"/>
      <c r="BR148" s="169"/>
      <c r="BU148" s="169">
        <v>60</v>
      </c>
      <c r="BV148" s="169">
        <f t="shared" si="2"/>
        <v>3.7699111843077517</v>
      </c>
      <c r="BW148" s="169">
        <f t="shared" si="3"/>
        <v>0.82442949541505395</v>
      </c>
      <c r="BX148" s="169">
        <f t="shared" si="4"/>
        <v>0.38196601125010488</v>
      </c>
      <c r="CA148" s="169">
        <f t="shared" si="5"/>
        <v>0</v>
      </c>
      <c r="CB148" s="169">
        <f t="shared" si="6"/>
        <v>0</v>
      </c>
      <c r="CC148" s="169">
        <f t="shared" si="8"/>
        <v>0</v>
      </c>
      <c r="CD148" s="169">
        <f t="shared" si="8"/>
        <v>0</v>
      </c>
      <c r="CE148" s="169">
        <f t="shared" si="7"/>
        <v>0.5</v>
      </c>
      <c r="CF148" s="169">
        <f t="shared" si="9"/>
        <v>1</v>
      </c>
    </row>
    <row r="149" spans="1:84">
      <c r="A149" s="169"/>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169"/>
      <c r="AL149" s="169"/>
      <c r="AM149" s="169"/>
      <c r="AN149" s="169"/>
      <c r="AO149" s="169"/>
      <c r="AP149" s="169"/>
      <c r="AQ149" s="169"/>
      <c r="AR149" s="169"/>
      <c r="AS149" s="169"/>
      <c r="AT149" s="169"/>
      <c r="AU149" s="169"/>
      <c r="AV149" s="169"/>
      <c r="AW149" s="169"/>
      <c r="AX149" s="169"/>
      <c r="AY149" s="169"/>
      <c r="AZ149" s="169"/>
      <c r="BA149" s="169"/>
      <c r="BB149" s="169"/>
      <c r="BC149" s="169"/>
      <c r="BD149" s="169"/>
      <c r="BE149" s="169"/>
      <c r="BF149" s="169"/>
      <c r="BG149" s="169"/>
      <c r="BH149" s="169"/>
      <c r="BI149" s="169"/>
      <c r="BJ149" s="169"/>
      <c r="BK149" s="169"/>
      <c r="BL149" s="169"/>
      <c r="BM149" s="169"/>
      <c r="BN149" s="169"/>
      <c r="BO149" s="169"/>
      <c r="BP149" s="169"/>
      <c r="BQ149" s="169"/>
      <c r="BR149" s="169"/>
      <c r="BU149" s="169">
        <v>61</v>
      </c>
      <c r="BV149" s="169">
        <f t="shared" si="2"/>
        <v>3.8327430373795477</v>
      </c>
      <c r="BW149" s="169">
        <f t="shared" si="3"/>
        <v>0.72515202050262073</v>
      </c>
      <c r="BX149" s="169">
        <f t="shared" si="4"/>
        <v>0.45897351444842149</v>
      </c>
      <c r="CA149" s="169">
        <f t="shared" si="5"/>
        <v>0</v>
      </c>
      <c r="CB149" s="169">
        <f t="shared" si="6"/>
        <v>0</v>
      </c>
      <c r="CC149" s="169">
        <f t="shared" si="8"/>
        <v>0</v>
      </c>
      <c r="CD149" s="169">
        <f t="shared" si="8"/>
        <v>0</v>
      </c>
      <c r="CE149" s="169">
        <f t="shared" si="7"/>
        <v>0.5</v>
      </c>
      <c r="CF149" s="169">
        <f t="shared" si="9"/>
        <v>1</v>
      </c>
    </row>
    <row r="150" spans="1:84">
      <c r="A150" s="169"/>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169"/>
      <c r="AL150" s="169"/>
      <c r="AM150" s="169"/>
      <c r="AN150" s="169"/>
      <c r="AO150" s="169"/>
      <c r="AP150" s="169"/>
      <c r="AQ150" s="169"/>
      <c r="AR150" s="169"/>
      <c r="AS150" s="169"/>
      <c r="AT150" s="169"/>
      <c r="AU150" s="169"/>
      <c r="AV150" s="169"/>
      <c r="AW150" s="169"/>
      <c r="AX150" s="169"/>
      <c r="AY150" s="169"/>
      <c r="AZ150" s="169"/>
      <c r="BA150" s="169"/>
      <c r="BB150" s="169"/>
      <c r="BC150" s="169"/>
      <c r="BD150" s="169"/>
      <c r="BE150" s="169"/>
      <c r="BF150" s="169"/>
      <c r="BG150" s="169"/>
      <c r="BH150" s="169"/>
      <c r="BI150" s="169"/>
      <c r="BJ150" s="169"/>
      <c r="BK150" s="169"/>
      <c r="BL150" s="169"/>
      <c r="BM150" s="169"/>
      <c r="BN150" s="169"/>
      <c r="BO150" s="169"/>
      <c r="BP150" s="169"/>
      <c r="BQ150" s="169"/>
      <c r="BR150" s="169"/>
      <c r="BU150" s="169">
        <v>62</v>
      </c>
      <c r="BV150" s="169">
        <f t="shared" si="2"/>
        <v>3.8955748904513436</v>
      </c>
      <c r="BW150" s="169">
        <f t="shared" si="3"/>
        <v>0.63090578814262255</v>
      </c>
      <c r="BX150" s="169">
        <f t="shared" si="4"/>
        <v>0.5420627451571769</v>
      </c>
      <c r="CA150" s="169">
        <f t="shared" si="5"/>
        <v>0</v>
      </c>
      <c r="CB150" s="169">
        <f t="shared" si="6"/>
        <v>0</v>
      </c>
      <c r="CC150" s="169">
        <f t="shared" si="8"/>
        <v>0</v>
      </c>
      <c r="CD150" s="169">
        <f t="shared" si="8"/>
        <v>0</v>
      </c>
      <c r="CE150" s="169">
        <f t="shared" si="7"/>
        <v>0.5</v>
      </c>
      <c r="CF150" s="169">
        <f t="shared" si="9"/>
        <v>1</v>
      </c>
    </row>
    <row r="151" spans="1:84">
      <c r="A151" s="169"/>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169"/>
      <c r="AL151" s="169"/>
      <c r="AM151" s="169"/>
      <c r="AN151" s="169"/>
      <c r="AO151" s="169"/>
      <c r="AP151" s="169"/>
      <c r="AQ151" s="169"/>
      <c r="AR151" s="169"/>
      <c r="AS151" s="169"/>
      <c r="AT151" s="169"/>
      <c r="AU151" s="169"/>
      <c r="AV151" s="169"/>
      <c r="AW151" s="169"/>
      <c r="AX151" s="169"/>
      <c r="AY151" s="169"/>
      <c r="AZ151" s="169"/>
      <c r="BA151" s="169"/>
      <c r="BB151" s="169"/>
      <c r="BC151" s="169"/>
      <c r="BD151" s="169"/>
      <c r="BE151" s="169"/>
      <c r="BF151" s="169"/>
      <c r="BG151" s="169"/>
      <c r="BH151" s="169"/>
      <c r="BI151" s="169"/>
      <c r="BJ151" s="169"/>
      <c r="BK151" s="169"/>
      <c r="BL151" s="169"/>
      <c r="BM151" s="169"/>
      <c r="BN151" s="169"/>
      <c r="BO151" s="169"/>
      <c r="BP151" s="169"/>
      <c r="BQ151" s="169"/>
      <c r="BR151" s="169"/>
      <c r="BU151" s="169">
        <v>63</v>
      </c>
      <c r="BV151" s="169">
        <f t="shared" si="2"/>
        <v>3.9584067435231391</v>
      </c>
      <c r="BW151" s="169">
        <f t="shared" si="3"/>
        <v>0.54206274515717734</v>
      </c>
      <c r="BX151" s="169">
        <f t="shared" si="4"/>
        <v>0.6309057881426221</v>
      </c>
      <c r="CA151" s="169">
        <f t="shared" si="5"/>
        <v>0</v>
      </c>
      <c r="CB151" s="169">
        <f t="shared" si="6"/>
        <v>0</v>
      </c>
      <c r="CC151" s="169">
        <f t="shared" si="8"/>
        <v>0</v>
      </c>
      <c r="CD151" s="169">
        <f t="shared" si="8"/>
        <v>0</v>
      </c>
      <c r="CE151" s="169">
        <f t="shared" si="7"/>
        <v>0.5</v>
      </c>
      <c r="CF151" s="169">
        <f t="shared" si="9"/>
        <v>1</v>
      </c>
    </row>
    <row r="152" spans="1:84">
      <c r="A152" s="169"/>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169"/>
      <c r="AL152" s="169"/>
      <c r="AM152" s="169"/>
      <c r="AN152" s="169"/>
      <c r="AO152" s="169"/>
      <c r="AP152" s="169"/>
      <c r="AQ152" s="169"/>
      <c r="AR152" s="169"/>
      <c r="AS152" s="169"/>
      <c r="AT152" s="169"/>
      <c r="AU152" s="169"/>
      <c r="AV152" s="169"/>
      <c r="AW152" s="169"/>
      <c r="AX152" s="169"/>
      <c r="AY152" s="169"/>
      <c r="AZ152" s="169"/>
      <c r="BA152" s="169"/>
      <c r="BB152" s="169"/>
      <c r="BC152" s="169"/>
      <c r="BD152" s="169"/>
      <c r="BE152" s="169"/>
      <c r="BF152" s="169"/>
      <c r="BG152" s="169"/>
      <c r="BH152" s="169"/>
      <c r="BI152" s="169"/>
      <c r="BJ152" s="169"/>
      <c r="BK152" s="169"/>
      <c r="BL152" s="169"/>
      <c r="BM152" s="169"/>
      <c r="BN152" s="169"/>
      <c r="BO152" s="169"/>
      <c r="BP152" s="169"/>
      <c r="BQ152" s="169"/>
      <c r="BR152" s="169"/>
      <c r="BU152" s="169">
        <v>64</v>
      </c>
      <c r="BV152" s="169">
        <f t="shared" si="2"/>
        <v>4.0212385965949355</v>
      </c>
      <c r="BW152" s="169">
        <f t="shared" si="3"/>
        <v>0.45897351444842127</v>
      </c>
      <c r="BX152" s="169">
        <f t="shared" si="4"/>
        <v>0.72515202050262095</v>
      </c>
      <c r="CA152" s="169">
        <f t="shared" si="5"/>
        <v>0</v>
      </c>
      <c r="CB152" s="169">
        <f t="shared" si="6"/>
        <v>0</v>
      </c>
      <c r="CC152" s="169">
        <f t="shared" si="8"/>
        <v>0</v>
      </c>
      <c r="CD152" s="169">
        <f t="shared" si="8"/>
        <v>0</v>
      </c>
      <c r="CE152" s="169">
        <f t="shared" si="7"/>
        <v>0.5</v>
      </c>
      <c r="CF152" s="169">
        <f t="shared" si="9"/>
        <v>1</v>
      </c>
    </row>
    <row r="153" spans="1:84">
      <c r="A153" s="169"/>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169"/>
      <c r="AL153" s="169"/>
      <c r="AM153" s="169"/>
      <c r="AN153" s="169"/>
      <c r="AO153" s="169"/>
      <c r="AP153" s="169"/>
      <c r="AQ153" s="169"/>
      <c r="AR153" s="169"/>
      <c r="AS153" s="169"/>
      <c r="AT153" s="169"/>
      <c r="AU153" s="169"/>
      <c r="AV153" s="169"/>
      <c r="AW153" s="169"/>
      <c r="AX153" s="169"/>
      <c r="AY153" s="169"/>
      <c r="AZ153" s="169"/>
      <c r="BA153" s="169"/>
      <c r="BB153" s="169"/>
      <c r="BC153" s="169"/>
      <c r="BD153" s="169"/>
      <c r="BE153" s="169"/>
      <c r="BF153" s="169"/>
      <c r="BG153" s="169"/>
      <c r="BH153" s="169"/>
      <c r="BI153" s="169"/>
      <c r="BJ153" s="169"/>
      <c r="BK153" s="169"/>
      <c r="BL153" s="169"/>
      <c r="BM153" s="169"/>
      <c r="BN153" s="169"/>
      <c r="BO153" s="169"/>
      <c r="BP153" s="169"/>
      <c r="BQ153" s="169"/>
      <c r="BR153" s="169"/>
      <c r="BU153" s="169">
        <v>65</v>
      </c>
      <c r="BV153" s="169">
        <f t="shared" ref="BV153:BV188" si="10">BU153%*2*PI()</f>
        <v>4.0840704496667311</v>
      </c>
      <c r="BW153" s="169">
        <f t="shared" ref="BW153:BW188" si="11">($N$24/2)*SIN(BV153)+N$24/2</f>
        <v>0.38196601125010532</v>
      </c>
      <c r="BX153" s="169">
        <f t="shared" ref="BX153:BX188" si="12">($N$24/2)*COS(BV153)+N$24/2</f>
        <v>0.8244294954150535</v>
      </c>
      <c r="CA153" s="169">
        <f t="shared" ref="CA153:CA188" si="13">IF(N$21="Rectangular",BY153,BW153)</f>
        <v>0</v>
      </c>
      <c r="CB153" s="169">
        <f t="shared" ref="CB153:CB188" si="14">IF(N$21="Rectangular",BZ153,BX153)</f>
        <v>0</v>
      </c>
      <c r="CC153" s="169">
        <f t="shared" si="8"/>
        <v>0</v>
      </c>
      <c r="CD153" s="169">
        <f t="shared" si="8"/>
        <v>0</v>
      </c>
      <c r="CE153" s="169">
        <f t="shared" ref="CE153:CE189" si="15">IF(MAX($CC$89:$CC$189)=5,CC153,CC153+0.5*(5-MAX($CC$89:$CC$189)))</f>
        <v>0.5</v>
      </c>
      <c r="CF153" s="169">
        <f t="shared" si="9"/>
        <v>1</v>
      </c>
    </row>
    <row r="154" spans="1:84">
      <c r="A154" s="169"/>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169"/>
      <c r="AL154" s="169"/>
      <c r="AM154" s="169"/>
      <c r="AN154" s="169"/>
      <c r="AO154" s="169"/>
      <c r="AP154" s="169"/>
      <c r="AQ154" s="169"/>
      <c r="AR154" s="169"/>
      <c r="AS154" s="169"/>
      <c r="AT154" s="169"/>
      <c r="AU154" s="169"/>
      <c r="AV154" s="169"/>
      <c r="AW154" s="169"/>
      <c r="AX154" s="169"/>
      <c r="AY154" s="169"/>
      <c r="AZ154" s="169"/>
      <c r="BA154" s="169"/>
      <c r="BB154" s="169"/>
      <c r="BC154" s="169"/>
      <c r="BD154" s="169"/>
      <c r="BE154" s="169"/>
      <c r="BF154" s="169"/>
      <c r="BG154" s="169"/>
      <c r="BH154" s="169"/>
      <c r="BI154" s="169"/>
      <c r="BJ154" s="169"/>
      <c r="BK154" s="169"/>
      <c r="BL154" s="169"/>
      <c r="BM154" s="169"/>
      <c r="BN154" s="169"/>
      <c r="BO154" s="169"/>
      <c r="BP154" s="169"/>
      <c r="BQ154" s="169"/>
      <c r="BR154" s="169"/>
      <c r="BU154" s="169">
        <v>66</v>
      </c>
      <c r="BV154" s="169">
        <f t="shared" si="10"/>
        <v>4.1469023027385274</v>
      </c>
      <c r="BW154" s="169">
        <f t="shared" si="11"/>
        <v>0.31134414899596941</v>
      </c>
      <c r="BX154" s="169">
        <f t="shared" si="12"/>
        <v>0.92834641004200735</v>
      </c>
      <c r="CA154" s="169">
        <f t="shared" si="13"/>
        <v>0</v>
      </c>
      <c r="CB154" s="169">
        <f t="shared" si="14"/>
        <v>0</v>
      </c>
      <c r="CC154" s="169">
        <f t="shared" ref="CC154:CD189" si="16">IF(MAX($CA$89:$CB$189)&gt;5,CA154*(5/MAX($CA$89:$CB$189)),CA154)</f>
        <v>0</v>
      </c>
      <c r="CD154" s="169">
        <f t="shared" si="16"/>
        <v>0</v>
      </c>
      <c r="CE154" s="169">
        <f t="shared" si="15"/>
        <v>0.5</v>
      </c>
      <c r="CF154" s="169">
        <f t="shared" ref="CF154:CF189" si="17">IF(MAX($CD$89:$CD$189)=5,CD154,CD154+0.5*(5-MAX($CD$89:$CD$189)))</f>
        <v>1</v>
      </c>
    </row>
    <row r="155" spans="1:84">
      <c r="A155" s="169"/>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169"/>
      <c r="AL155" s="169"/>
      <c r="AM155" s="169"/>
      <c r="AN155" s="169"/>
      <c r="AO155" s="169"/>
      <c r="AP155" s="169"/>
      <c r="AQ155" s="169"/>
      <c r="AR155" s="169"/>
      <c r="AS155" s="169"/>
      <c r="AT155" s="169"/>
      <c r="AU155" s="169"/>
      <c r="AV155" s="169"/>
      <c r="AW155" s="169"/>
      <c r="AX155" s="169"/>
      <c r="AY155" s="169"/>
      <c r="AZ155" s="169"/>
      <c r="BA155" s="169"/>
      <c r="BB155" s="169"/>
      <c r="BC155" s="169"/>
      <c r="BD155" s="169"/>
      <c r="BE155" s="169"/>
      <c r="BF155" s="169"/>
      <c r="BG155" s="169"/>
      <c r="BH155" s="169"/>
      <c r="BI155" s="169"/>
      <c r="BJ155" s="169"/>
      <c r="BK155" s="169"/>
      <c r="BL155" s="169"/>
      <c r="BM155" s="169"/>
      <c r="BN155" s="169"/>
      <c r="BO155" s="169"/>
      <c r="BP155" s="169"/>
      <c r="BQ155" s="169"/>
      <c r="BR155" s="169"/>
      <c r="BU155" s="169">
        <v>67</v>
      </c>
      <c r="BV155" s="169">
        <f t="shared" si="10"/>
        <v>4.209734155810323</v>
      </c>
      <c r="BW155" s="169">
        <f t="shared" si="11"/>
        <v>0.24738663991227283</v>
      </c>
      <c r="BX155" s="169">
        <f t="shared" si="12"/>
        <v>1.0364926517965696</v>
      </c>
      <c r="CA155" s="169">
        <f t="shared" si="13"/>
        <v>0</v>
      </c>
      <c r="CB155" s="169">
        <f t="shared" si="14"/>
        <v>0</v>
      </c>
      <c r="CC155" s="169">
        <f t="shared" si="16"/>
        <v>0</v>
      </c>
      <c r="CD155" s="169">
        <f t="shared" si="16"/>
        <v>0</v>
      </c>
      <c r="CE155" s="169">
        <f t="shared" si="15"/>
        <v>0.5</v>
      </c>
      <c r="CF155" s="169">
        <f t="shared" si="17"/>
        <v>1</v>
      </c>
    </row>
    <row r="156" spans="1:84">
      <c r="A156" s="169"/>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169"/>
      <c r="AL156" s="169"/>
      <c r="AM156" s="169"/>
      <c r="AN156" s="169"/>
      <c r="AO156" s="169"/>
      <c r="AP156" s="169"/>
      <c r="AQ156" s="169"/>
      <c r="AR156" s="169"/>
      <c r="AS156" s="169"/>
      <c r="AT156" s="169"/>
      <c r="AU156" s="169"/>
      <c r="AV156" s="169"/>
      <c r="AW156" s="169"/>
      <c r="AX156" s="169"/>
      <c r="AY156" s="169"/>
      <c r="AZ156" s="169"/>
      <c r="BA156" s="169"/>
      <c r="BB156" s="169"/>
      <c r="BC156" s="169"/>
      <c r="BD156" s="169"/>
      <c r="BE156" s="169"/>
      <c r="BF156" s="169"/>
      <c r="BG156" s="169"/>
      <c r="BH156" s="169"/>
      <c r="BI156" s="169"/>
      <c r="BJ156" s="169"/>
      <c r="BK156" s="169"/>
      <c r="BL156" s="169"/>
      <c r="BM156" s="169"/>
      <c r="BN156" s="169"/>
      <c r="BO156" s="169"/>
      <c r="BP156" s="169"/>
      <c r="BQ156" s="169"/>
      <c r="BR156" s="169"/>
      <c r="BU156" s="169">
        <v>68</v>
      </c>
      <c r="BV156" s="169">
        <f t="shared" si="10"/>
        <v>4.2725660088821193</v>
      </c>
      <c r="BW156" s="169">
        <f t="shared" si="11"/>
        <v>0.1903458950679604</v>
      </c>
      <c r="BX156" s="169">
        <f t="shared" si="12"/>
        <v>1.1484414168698556</v>
      </c>
      <c r="CA156" s="169">
        <f t="shared" si="13"/>
        <v>0</v>
      </c>
      <c r="CB156" s="169">
        <f t="shared" si="14"/>
        <v>0</v>
      </c>
      <c r="CC156" s="169">
        <f t="shared" si="16"/>
        <v>0</v>
      </c>
      <c r="CD156" s="169">
        <f t="shared" si="16"/>
        <v>0</v>
      </c>
      <c r="CE156" s="169">
        <f t="shared" si="15"/>
        <v>0.5</v>
      </c>
      <c r="CF156" s="169">
        <f t="shared" si="17"/>
        <v>1</v>
      </c>
    </row>
    <row r="157" spans="1:84">
      <c r="A157" s="169"/>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169"/>
      <c r="AL157" s="169"/>
      <c r="AM157" s="169"/>
      <c r="AN157" s="169"/>
      <c r="AO157" s="169"/>
      <c r="AP157" s="169"/>
      <c r="AQ157" s="169"/>
      <c r="AR157" s="169"/>
      <c r="AS157" s="169"/>
      <c r="AT157" s="169"/>
      <c r="AU157" s="169"/>
      <c r="AV157" s="169"/>
      <c r="AW157" s="169"/>
      <c r="AX157" s="169"/>
      <c r="AY157" s="169"/>
      <c r="AZ157" s="169"/>
      <c r="BA157" s="169"/>
      <c r="BB157" s="169"/>
      <c r="BC157" s="169"/>
      <c r="BD157" s="169"/>
      <c r="BE157" s="169"/>
      <c r="BF157" s="169"/>
      <c r="BG157" s="169"/>
      <c r="BH157" s="169"/>
      <c r="BI157" s="169"/>
      <c r="BJ157" s="169"/>
      <c r="BK157" s="169"/>
      <c r="BL157" s="169"/>
      <c r="BM157" s="169"/>
      <c r="BN157" s="169"/>
      <c r="BO157" s="169"/>
      <c r="BP157" s="169"/>
      <c r="BQ157" s="169"/>
      <c r="BR157" s="169"/>
      <c r="BU157" s="169">
        <v>69</v>
      </c>
      <c r="BV157" s="169">
        <f t="shared" si="10"/>
        <v>4.335397861953914</v>
      </c>
      <c r="BW157" s="169">
        <f t="shared" si="11"/>
        <v>0.14044702822349775</v>
      </c>
      <c r="BX157" s="169">
        <f t="shared" si="12"/>
        <v>1.2637508946306428</v>
      </c>
      <c r="CA157" s="169">
        <f t="shared" si="13"/>
        <v>0</v>
      </c>
      <c r="CB157" s="169">
        <f t="shared" si="14"/>
        <v>0</v>
      </c>
      <c r="CC157" s="169">
        <f t="shared" si="16"/>
        <v>0</v>
      </c>
      <c r="CD157" s="169">
        <f t="shared" si="16"/>
        <v>0</v>
      </c>
      <c r="CE157" s="169">
        <f t="shared" si="15"/>
        <v>0.5</v>
      </c>
      <c r="CF157" s="169">
        <f t="shared" si="17"/>
        <v>1</v>
      </c>
    </row>
    <row r="158" spans="1:84">
      <c r="A158" s="169"/>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169"/>
      <c r="AL158" s="169"/>
      <c r="AM158" s="169"/>
      <c r="AN158" s="169"/>
      <c r="AO158" s="169"/>
      <c r="AP158" s="169"/>
      <c r="AQ158" s="169"/>
      <c r="AR158" s="169"/>
      <c r="AS158" s="169"/>
      <c r="AT158" s="169"/>
      <c r="AU158" s="169"/>
      <c r="AV158" s="169"/>
      <c r="AW158" s="169"/>
      <c r="AX158" s="169"/>
      <c r="AY158" s="169"/>
      <c r="AZ158" s="169"/>
      <c r="BA158" s="169"/>
      <c r="BB158" s="169"/>
      <c r="BC158" s="169"/>
      <c r="BD158" s="169"/>
      <c r="BE158" s="169"/>
      <c r="BF158" s="169"/>
      <c r="BG158" s="169"/>
      <c r="BH158" s="169"/>
      <c r="BI158" s="169"/>
      <c r="BJ158" s="169"/>
      <c r="BK158" s="169"/>
      <c r="BL158" s="169"/>
      <c r="BM158" s="169"/>
      <c r="BN158" s="169"/>
      <c r="BO158" s="169"/>
      <c r="BP158" s="169"/>
      <c r="BQ158" s="169"/>
      <c r="BR158" s="169"/>
      <c r="BU158" s="169">
        <v>70</v>
      </c>
      <c r="BV158" s="169">
        <f t="shared" si="10"/>
        <v>4.3982297150257104</v>
      </c>
      <c r="BW158" s="169">
        <f t="shared" si="11"/>
        <v>9.7886967409692938E-2</v>
      </c>
      <c r="BX158" s="169">
        <f t="shared" si="12"/>
        <v>1.3819660112501049</v>
      </c>
      <c r="CA158" s="169">
        <f t="shared" si="13"/>
        <v>0</v>
      </c>
      <c r="CB158" s="169">
        <f t="shared" si="14"/>
        <v>0</v>
      </c>
      <c r="CC158" s="169">
        <f t="shared" si="16"/>
        <v>0</v>
      </c>
      <c r="CD158" s="169">
        <f t="shared" si="16"/>
        <v>0</v>
      </c>
      <c r="CE158" s="169">
        <f t="shared" si="15"/>
        <v>0.5</v>
      </c>
      <c r="CF158" s="169">
        <f t="shared" si="17"/>
        <v>1</v>
      </c>
    </row>
    <row r="159" spans="1:84">
      <c r="A159" s="169"/>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169"/>
      <c r="AL159" s="169"/>
      <c r="AM159" s="169"/>
      <c r="AN159" s="169"/>
      <c r="AO159" s="169"/>
      <c r="AP159" s="169"/>
      <c r="AQ159" s="169"/>
      <c r="AR159" s="169"/>
      <c r="AS159" s="169"/>
      <c r="AT159" s="169"/>
      <c r="AU159" s="169"/>
      <c r="AV159" s="169"/>
      <c r="AW159" s="169"/>
      <c r="AX159" s="169"/>
      <c r="AY159" s="169"/>
      <c r="AZ159" s="169"/>
      <c r="BA159" s="169"/>
      <c r="BB159" s="169"/>
      <c r="BC159" s="169"/>
      <c r="BD159" s="169"/>
      <c r="BE159" s="169"/>
      <c r="BF159" s="169"/>
      <c r="BG159" s="169"/>
      <c r="BH159" s="169"/>
      <c r="BI159" s="169"/>
      <c r="BJ159" s="169"/>
      <c r="BK159" s="169"/>
      <c r="BL159" s="169"/>
      <c r="BM159" s="169"/>
      <c r="BN159" s="169"/>
      <c r="BO159" s="169"/>
      <c r="BP159" s="169"/>
      <c r="BQ159" s="169"/>
      <c r="BR159" s="169"/>
      <c r="BU159" s="169">
        <v>71</v>
      </c>
      <c r="BV159" s="169">
        <f t="shared" si="10"/>
        <v>4.4610615680975059</v>
      </c>
      <c r="BW159" s="169">
        <f t="shared" si="11"/>
        <v>6.283367774273807E-2</v>
      </c>
      <c r="BX159" s="169">
        <f t="shared" si="12"/>
        <v>1.5026202256702894</v>
      </c>
      <c r="CA159" s="169">
        <f t="shared" si="13"/>
        <v>0</v>
      </c>
      <c r="CB159" s="169">
        <f t="shared" si="14"/>
        <v>0</v>
      </c>
      <c r="CC159" s="169">
        <f t="shared" si="16"/>
        <v>0</v>
      </c>
      <c r="CD159" s="169">
        <f t="shared" si="16"/>
        <v>0</v>
      </c>
      <c r="CE159" s="169">
        <f t="shared" si="15"/>
        <v>0.5</v>
      </c>
      <c r="CF159" s="169">
        <f t="shared" si="17"/>
        <v>1</v>
      </c>
    </row>
    <row r="160" spans="1:84">
      <c r="A160" s="169"/>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169"/>
      <c r="AL160" s="169"/>
      <c r="AM160" s="169"/>
      <c r="AN160" s="169"/>
      <c r="AO160" s="169"/>
      <c r="AP160" s="169"/>
      <c r="AQ160" s="169"/>
      <c r="AR160" s="169"/>
      <c r="AS160" s="169"/>
      <c r="AT160" s="169"/>
      <c r="AU160" s="169"/>
      <c r="AV160" s="169"/>
      <c r="AW160" s="169"/>
      <c r="AX160" s="169"/>
      <c r="AY160" s="169"/>
      <c r="AZ160" s="169"/>
      <c r="BA160" s="169"/>
      <c r="BB160" s="169"/>
      <c r="BC160" s="169"/>
      <c r="BD160" s="169"/>
      <c r="BE160" s="169"/>
      <c r="BF160" s="169"/>
      <c r="BG160" s="169"/>
      <c r="BH160" s="169"/>
      <c r="BI160" s="169"/>
      <c r="BJ160" s="169"/>
      <c r="BK160" s="169"/>
      <c r="BL160" s="169"/>
      <c r="BM160" s="169"/>
      <c r="BN160" s="169"/>
      <c r="BO160" s="169"/>
      <c r="BP160" s="169"/>
      <c r="BQ160" s="169"/>
      <c r="BR160" s="169"/>
      <c r="BU160" s="169">
        <v>72</v>
      </c>
      <c r="BV160" s="169">
        <f t="shared" si="10"/>
        <v>4.5238934211693023</v>
      </c>
      <c r="BW160" s="169">
        <f t="shared" si="11"/>
        <v>3.5425498542622558E-2</v>
      </c>
      <c r="BX160" s="169">
        <f t="shared" si="12"/>
        <v>1.6252373708285508</v>
      </c>
      <c r="CA160" s="169">
        <f t="shared" si="13"/>
        <v>0</v>
      </c>
      <c r="CB160" s="169">
        <f t="shared" si="14"/>
        <v>0</v>
      </c>
      <c r="CC160" s="169">
        <f t="shared" si="16"/>
        <v>0</v>
      </c>
      <c r="CD160" s="169">
        <f t="shared" si="16"/>
        <v>0</v>
      </c>
      <c r="CE160" s="169">
        <f t="shared" si="15"/>
        <v>0.5</v>
      </c>
      <c r="CF160" s="169">
        <f t="shared" si="17"/>
        <v>1</v>
      </c>
    </row>
    <row r="161" spans="1:84">
      <c r="A161" s="169"/>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169"/>
      <c r="AL161" s="169"/>
      <c r="AM161" s="169"/>
      <c r="AN161" s="169"/>
      <c r="AO161" s="169"/>
      <c r="AP161" s="169"/>
      <c r="AQ161" s="169"/>
      <c r="AR161" s="169"/>
      <c r="AS161" s="169"/>
      <c r="AT161" s="169"/>
      <c r="AU161" s="169"/>
      <c r="AV161" s="169"/>
      <c r="AW161" s="169"/>
      <c r="AX161" s="169"/>
      <c r="AY161" s="169"/>
      <c r="AZ161" s="169"/>
      <c r="BA161" s="169"/>
      <c r="BB161" s="169"/>
      <c r="BC161" s="169"/>
      <c r="BD161" s="169"/>
      <c r="BE161" s="169"/>
      <c r="BF161" s="169"/>
      <c r="BG161" s="169"/>
      <c r="BH161" s="169"/>
      <c r="BI161" s="169"/>
      <c r="BJ161" s="169"/>
      <c r="BK161" s="169"/>
      <c r="BL161" s="169"/>
      <c r="BM161" s="169"/>
      <c r="BN161" s="169"/>
      <c r="BO161" s="169"/>
      <c r="BP161" s="169"/>
      <c r="BQ161" s="169"/>
      <c r="BR161" s="169"/>
      <c r="BU161" s="169">
        <v>73</v>
      </c>
      <c r="BV161" s="169">
        <f t="shared" si="10"/>
        <v>4.5867252742410978</v>
      </c>
      <c r="BW161" s="169">
        <f t="shared" si="11"/>
        <v>1.577059737104447E-2</v>
      </c>
      <c r="BX161" s="169">
        <f t="shared" si="12"/>
        <v>1.7493335328713908</v>
      </c>
      <c r="CA161" s="169">
        <f t="shared" si="13"/>
        <v>0</v>
      </c>
      <c r="CB161" s="169">
        <f t="shared" si="14"/>
        <v>0</v>
      </c>
      <c r="CC161" s="169">
        <f t="shared" si="16"/>
        <v>0</v>
      </c>
      <c r="CD161" s="169">
        <f t="shared" si="16"/>
        <v>0</v>
      </c>
      <c r="CE161" s="169">
        <f t="shared" si="15"/>
        <v>0.5</v>
      </c>
      <c r="CF161" s="169">
        <f t="shared" si="17"/>
        <v>1</v>
      </c>
    </row>
    <row r="162" spans="1:84">
      <c r="A162" s="169"/>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169"/>
      <c r="AL162" s="169"/>
      <c r="AM162" s="169"/>
      <c r="AN162" s="169"/>
      <c r="AO162" s="169"/>
      <c r="AP162" s="169"/>
      <c r="AQ162" s="169"/>
      <c r="AR162" s="169"/>
      <c r="AS162" s="169"/>
      <c r="AT162" s="169"/>
      <c r="AU162" s="169"/>
      <c r="AV162" s="169"/>
      <c r="AW162" s="169"/>
      <c r="AX162" s="169"/>
      <c r="AY162" s="169"/>
      <c r="AZ162" s="169"/>
      <c r="BA162" s="169"/>
      <c r="BB162" s="169"/>
      <c r="BC162" s="169"/>
      <c r="BD162" s="169"/>
      <c r="BE162" s="169"/>
      <c r="BF162" s="169"/>
      <c r="BG162" s="169"/>
      <c r="BH162" s="169"/>
      <c r="BI162" s="169"/>
      <c r="BJ162" s="169"/>
      <c r="BK162" s="169"/>
      <c r="BL162" s="169"/>
      <c r="BM162" s="169"/>
      <c r="BN162" s="169"/>
      <c r="BO162" s="169"/>
      <c r="BP162" s="169"/>
      <c r="BQ162" s="169"/>
      <c r="BR162" s="169"/>
      <c r="BU162" s="169">
        <v>74</v>
      </c>
      <c r="BV162" s="169">
        <f t="shared" si="10"/>
        <v>4.6495571273128942</v>
      </c>
      <c r="BW162" s="169">
        <f t="shared" si="11"/>
        <v>3.9465431434568821E-3</v>
      </c>
      <c r="BX162" s="169">
        <f t="shared" si="12"/>
        <v>1.8744189609413735</v>
      </c>
      <c r="CA162" s="169">
        <f t="shared" si="13"/>
        <v>0</v>
      </c>
      <c r="CB162" s="169">
        <f t="shared" si="14"/>
        <v>0</v>
      </c>
      <c r="CC162" s="169">
        <f t="shared" si="16"/>
        <v>0</v>
      </c>
      <c r="CD162" s="169">
        <f t="shared" si="16"/>
        <v>0</v>
      </c>
      <c r="CE162" s="169">
        <f t="shared" si="15"/>
        <v>0.5</v>
      </c>
      <c r="CF162" s="169">
        <f t="shared" si="17"/>
        <v>1</v>
      </c>
    </row>
    <row r="163" spans="1:84">
      <c r="A163" s="169"/>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169"/>
      <c r="AL163" s="169"/>
      <c r="AM163" s="169"/>
      <c r="AN163" s="169"/>
      <c r="AO163" s="169"/>
      <c r="AP163" s="169"/>
      <c r="AQ163" s="169"/>
      <c r="AR163" s="169"/>
      <c r="AS163" s="169"/>
      <c r="AT163" s="169"/>
      <c r="AU163" s="169"/>
      <c r="AV163" s="169"/>
      <c r="AW163" s="169"/>
      <c r="AX163" s="169"/>
      <c r="AY163" s="169"/>
      <c r="AZ163" s="169"/>
      <c r="BA163" s="169"/>
      <c r="BB163" s="169"/>
      <c r="BC163" s="169"/>
      <c r="BD163" s="169"/>
      <c r="BE163" s="169"/>
      <c r="BF163" s="169"/>
      <c r="BG163" s="169"/>
      <c r="BH163" s="169"/>
      <c r="BI163" s="169"/>
      <c r="BJ163" s="169"/>
      <c r="BK163" s="169"/>
      <c r="BL163" s="169"/>
      <c r="BM163" s="169"/>
      <c r="BN163" s="169"/>
      <c r="BO163" s="169"/>
      <c r="BP163" s="169"/>
      <c r="BQ163" s="169"/>
      <c r="BR163" s="169"/>
      <c r="BU163" s="169">
        <v>75</v>
      </c>
      <c r="BV163" s="169">
        <f t="shared" si="10"/>
        <v>4.7123889803846897</v>
      </c>
      <c r="BW163" s="169">
        <f t="shared" si="11"/>
        <v>0</v>
      </c>
      <c r="BX163" s="169">
        <f t="shared" si="12"/>
        <v>1.9999999999999996</v>
      </c>
      <c r="CA163" s="169">
        <f t="shared" si="13"/>
        <v>0</v>
      </c>
      <c r="CB163" s="169">
        <f t="shared" si="14"/>
        <v>0</v>
      </c>
      <c r="CC163" s="169">
        <f t="shared" si="16"/>
        <v>0</v>
      </c>
      <c r="CD163" s="169">
        <f t="shared" si="16"/>
        <v>0</v>
      </c>
      <c r="CE163" s="169">
        <f t="shared" si="15"/>
        <v>0.5</v>
      </c>
      <c r="CF163" s="169">
        <f t="shared" si="17"/>
        <v>1</v>
      </c>
    </row>
    <row r="164" spans="1:84">
      <c r="A164" s="169"/>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169"/>
      <c r="AL164" s="169"/>
      <c r="AM164" s="169"/>
      <c r="AN164" s="169"/>
      <c r="AO164" s="169"/>
      <c r="AP164" s="169"/>
      <c r="AQ164" s="169"/>
      <c r="AR164" s="169"/>
      <c r="AS164" s="169"/>
      <c r="AT164" s="169"/>
      <c r="AU164" s="169"/>
      <c r="AV164" s="169"/>
      <c r="AW164" s="169"/>
      <c r="AX164" s="169"/>
      <c r="AY164" s="169"/>
      <c r="AZ164" s="169"/>
      <c r="BA164" s="169"/>
      <c r="BB164" s="169"/>
      <c r="BC164" s="169"/>
      <c r="BD164" s="169"/>
      <c r="BE164" s="169"/>
      <c r="BF164" s="169"/>
      <c r="BG164" s="169"/>
      <c r="BH164" s="169"/>
      <c r="BI164" s="169"/>
      <c r="BJ164" s="169"/>
      <c r="BK164" s="169"/>
      <c r="BL164" s="169"/>
      <c r="BM164" s="169"/>
      <c r="BN164" s="169"/>
      <c r="BO164" s="169"/>
      <c r="BP164" s="169"/>
      <c r="BQ164" s="169"/>
      <c r="BR164" s="169"/>
      <c r="BU164" s="169">
        <v>76</v>
      </c>
      <c r="BV164" s="169">
        <f t="shared" si="10"/>
        <v>4.7752208334564852</v>
      </c>
      <c r="BW164" s="169">
        <f t="shared" si="11"/>
        <v>3.9465431434568821E-3</v>
      </c>
      <c r="BX164" s="169">
        <f t="shared" si="12"/>
        <v>2.1255810390586256</v>
      </c>
      <c r="CA164" s="169">
        <f t="shared" si="13"/>
        <v>0</v>
      </c>
      <c r="CB164" s="169">
        <f t="shared" si="14"/>
        <v>0</v>
      </c>
      <c r="CC164" s="169">
        <f t="shared" si="16"/>
        <v>0</v>
      </c>
      <c r="CD164" s="169">
        <f t="shared" si="16"/>
        <v>0</v>
      </c>
      <c r="CE164" s="169">
        <f t="shared" si="15"/>
        <v>0.5</v>
      </c>
      <c r="CF164" s="169">
        <f t="shared" si="17"/>
        <v>1</v>
      </c>
    </row>
    <row r="165" spans="1:84">
      <c r="A165" s="169"/>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169"/>
      <c r="AL165" s="169"/>
      <c r="AM165" s="169"/>
      <c r="AN165" s="169"/>
      <c r="AO165" s="169"/>
      <c r="AP165" s="169"/>
      <c r="AQ165" s="169"/>
      <c r="AR165" s="169"/>
      <c r="AS165" s="169"/>
      <c r="AT165" s="169"/>
      <c r="AU165" s="169"/>
      <c r="AV165" s="169"/>
      <c r="AW165" s="169"/>
      <c r="AX165" s="169"/>
      <c r="AY165" s="169"/>
      <c r="AZ165" s="169"/>
      <c r="BA165" s="169"/>
      <c r="BB165" s="169"/>
      <c r="BC165" s="169"/>
      <c r="BD165" s="169"/>
      <c r="BE165" s="169"/>
      <c r="BF165" s="169"/>
      <c r="BG165" s="169"/>
      <c r="BH165" s="169"/>
      <c r="BI165" s="169"/>
      <c r="BJ165" s="169"/>
      <c r="BK165" s="169"/>
      <c r="BL165" s="169"/>
      <c r="BM165" s="169"/>
      <c r="BN165" s="169"/>
      <c r="BO165" s="169"/>
      <c r="BP165" s="169"/>
      <c r="BQ165" s="169"/>
      <c r="BR165" s="169"/>
      <c r="BU165" s="169">
        <v>77</v>
      </c>
      <c r="BV165" s="169">
        <f t="shared" si="10"/>
        <v>4.8380526865282816</v>
      </c>
      <c r="BW165" s="169">
        <f t="shared" si="11"/>
        <v>1.5770597371044248E-2</v>
      </c>
      <c r="BX165" s="169">
        <f t="shared" si="12"/>
        <v>2.2506664671286085</v>
      </c>
      <c r="CA165" s="169">
        <f t="shared" si="13"/>
        <v>0</v>
      </c>
      <c r="CB165" s="169">
        <f t="shared" si="14"/>
        <v>0</v>
      </c>
      <c r="CC165" s="169">
        <f t="shared" si="16"/>
        <v>0</v>
      </c>
      <c r="CD165" s="169">
        <f t="shared" si="16"/>
        <v>0</v>
      </c>
      <c r="CE165" s="169">
        <f t="shared" si="15"/>
        <v>0.5</v>
      </c>
      <c r="CF165" s="169">
        <f t="shared" si="17"/>
        <v>1</v>
      </c>
    </row>
    <row r="166" spans="1:84">
      <c r="A166" s="169"/>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169"/>
      <c r="AL166" s="169"/>
      <c r="AM166" s="169"/>
      <c r="AN166" s="169"/>
      <c r="AO166" s="169"/>
      <c r="AP166" s="169"/>
      <c r="AQ166" s="169"/>
      <c r="AR166" s="169"/>
      <c r="AS166" s="169"/>
      <c r="AT166" s="169"/>
      <c r="AU166" s="169"/>
      <c r="AV166" s="169"/>
      <c r="AW166" s="169"/>
      <c r="AX166" s="169"/>
      <c r="AY166" s="169"/>
      <c r="AZ166" s="169"/>
      <c r="BA166" s="169"/>
      <c r="BB166" s="169"/>
      <c r="BC166" s="169"/>
      <c r="BD166" s="169"/>
      <c r="BE166" s="169"/>
      <c r="BF166" s="169"/>
      <c r="BG166" s="169"/>
      <c r="BH166" s="169"/>
      <c r="BI166" s="169"/>
      <c r="BJ166" s="169"/>
      <c r="BK166" s="169"/>
      <c r="BL166" s="169"/>
      <c r="BM166" s="169"/>
      <c r="BN166" s="169"/>
      <c r="BO166" s="169"/>
      <c r="BP166" s="169"/>
      <c r="BQ166" s="169"/>
      <c r="BR166" s="169"/>
      <c r="BU166" s="169">
        <v>78</v>
      </c>
      <c r="BV166" s="169">
        <f t="shared" si="10"/>
        <v>4.9008845396000771</v>
      </c>
      <c r="BW166" s="169">
        <f t="shared" si="11"/>
        <v>3.5425498542622558E-2</v>
      </c>
      <c r="BX166" s="169">
        <f t="shared" si="12"/>
        <v>2.3747626291714488</v>
      </c>
      <c r="CA166" s="169">
        <f t="shared" si="13"/>
        <v>0</v>
      </c>
      <c r="CB166" s="169">
        <f t="shared" si="14"/>
        <v>0</v>
      </c>
      <c r="CC166" s="169">
        <f t="shared" si="16"/>
        <v>0</v>
      </c>
      <c r="CD166" s="169">
        <f t="shared" si="16"/>
        <v>0</v>
      </c>
      <c r="CE166" s="169">
        <f t="shared" si="15"/>
        <v>0.5</v>
      </c>
      <c r="CF166" s="169">
        <f t="shared" si="17"/>
        <v>1</v>
      </c>
    </row>
    <row r="167" spans="1:84">
      <c r="A167" s="169"/>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169"/>
      <c r="AL167" s="169"/>
      <c r="AM167" s="169"/>
      <c r="AN167" s="169"/>
      <c r="AO167" s="169"/>
      <c r="AP167" s="169"/>
      <c r="AQ167" s="169"/>
      <c r="AR167" s="169"/>
      <c r="AS167" s="169"/>
      <c r="AT167" s="169"/>
      <c r="AU167" s="169"/>
      <c r="AV167" s="169"/>
      <c r="AW167" s="169"/>
      <c r="AX167" s="169"/>
      <c r="AY167" s="169"/>
      <c r="AZ167" s="169"/>
      <c r="BA167" s="169"/>
      <c r="BB167" s="169"/>
      <c r="BC167" s="169"/>
      <c r="BD167" s="169"/>
      <c r="BE167" s="169"/>
      <c r="BF167" s="169"/>
      <c r="BG167" s="169"/>
      <c r="BH167" s="169"/>
      <c r="BI167" s="169"/>
      <c r="BJ167" s="169"/>
      <c r="BK167" s="169"/>
      <c r="BL167" s="169"/>
      <c r="BM167" s="169"/>
      <c r="BN167" s="169"/>
      <c r="BO167" s="169"/>
      <c r="BP167" s="169"/>
      <c r="BQ167" s="169"/>
      <c r="BR167" s="169"/>
      <c r="BU167" s="169">
        <v>79</v>
      </c>
      <c r="BV167" s="169">
        <f t="shared" si="10"/>
        <v>4.9637163926718735</v>
      </c>
      <c r="BW167" s="169">
        <f t="shared" si="11"/>
        <v>6.2833677742737848E-2</v>
      </c>
      <c r="BX167" s="169">
        <f t="shared" si="12"/>
        <v>2.4973797743297097</v>
      </c>
      <c r="CA167" s="169">
        <f t="shared" si="13"/>
        <v>0</v>
      </c>
      <c r="CB167" s="169">
        <f t="shared" si="14"/>
        <v>0</v>
      </c>
      <c r="CC167" s="169">
        <f t="shared" si="16"/>
        <v>0</v>
      </c>
      <c r="CD167" s="169">
        <f t="shared" si="16"/>
        <v>0</v>
      </c>
      <c r="CE167" s="169">
        <f t="shared" si="15"/>
        <v>0.5</v>
      </c>
      <c r="CF167" s="169">
        <f t="shared" si="17"/>
        <v>1</v>
      </c>
    </row>
    <row r="168" spans="1:84">
      <c r="A168" s="169"/>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169"/>
      <c r="AL168" s="169"/>
      <c r="AM168" s="169"/>
      <c r="AN168" s="169"/>
      <c r="AO168" s="169"/>
      <c r="AP168" s="169"/>
      <c r="AQ168" s="169"/>
      <c r="AR168" s="169"/>
      <c r="AS168" s="169"/>
      <c r="AT168" s="169"/>
      <c r="AU168" s="169"/>
      <c r="AV168" s="169"/>
      <c r="AW168" s="169"/>
      <c r="AX168" s="169"/>
      <c r="AY168" s="169"/>
      <c r="AZ168" s="169"/>
      <c r="BA168" s="169"/>
      <c r="BB168" s="169"/>
      <c r="BC168" s="169"/>
      <c r="BD168" s="169"/>
      <c r="BE168" s="169"/>
      <c r="BF168" s="169"/>
      <c r="BG168" s="169"/>
      <c r="BH168" s="169"/>
      <c r="BI168" s="169"/>
      <c r="BJ168" s="169"/>
      <c r="BK168" s="169"/>
      <c r="BL168" s="169"/>
      <c r="BM168" s="169"/>
      <c r="BN168" s="169"/>
      <c r="BO168" s="169"/>
      <c r="BP168" s="169"/>
      <c r="BQ168" s="169"/>
      <c r="BR168" s="169"/>
      <c r="BU168" s="169">
        <v>80</v>
      </c>
      <c r="BV168" s="169">
        <f t="shared" si="10"/>
        <v>5.026548245743669</v>
      </c>
      <c r="BW168" s="169">
        <f t="shared" si="11"/>
        <v>9.7886967409692716E-2</v>
      </c>
      <c r="BX168" s="169">
        <f t="shared" si="12"/>
        <v>2.6180339887498945</v>
      </c>
      <c r="CA168" s="169">
        <f t="shared" si="13"/>
        <v>0</v>
      </c>
      <c r="CB168" s="169">
        <f t="shared" si="14"/>
        <v>0</v>
      </c>
      <c r="CC168" s="169">
        <f t="shared" si="16"/>
        <v>0</v>
      </c>
      <c r="CD168" s="169">
        <f t="shared" si="16"/>
        <v>0</v>
      </c>
      <c r="CE168" s="169">
        <f t="shared" si="15"/>
        <v>0.5</v>
      </c>
      <c r="CF168" s="169">
        <f t="shared" si="17"/>
        <v>1</v>
      </c>
    </row>
    <row r="169" spans="1:84">
      <c r="A169" s="169"/>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169"/>
      <c r="AL169" s="169"/>
      <c r="AM169" s="169"/>
      <c r="AN169" s="169"/>
      <c r="AO169" s="169"/>
      <c r="AP169" s="169"/>
      <c r="AQ169" s="169"/>
      <c r="AR169" s="169"/>
      <c r="AS169" s="169"/>
      <c r="AT169" s="169"/>
      <c r="AU169" s="169"/>
      <c r="AV169" s="169"/>
      <c r="AW169" s="169"/>
      <c r="AX169" s="169"/>
      <c r="AY169" s="169"/>
      <c r="AZ169" s="169"/>
      <c r="BA169" s="169"/>
      <c r="BB169" s="169"/>
      <c r="BC169" s="169"/>
      <c r="BD169" s="169"/>
      <c r="BE169" s="169"/>
      <c r="BF169" s="169"/>
      <c r="BG169" s="169"/>
      <c r="BH169" s="169"/>
      <c r="BI169" s="169"/>
      <c r="BJ169" s="169"/>
      <c r="BK169" s="169"/>
      <c r="BL169" s="169"/>
      <c r="BM169" s="169"/>
      <c r="BN169" s="169"/>
      <c r="BO169" s="169"/>
      <c r="BP169" s="169"/>
      <c r="BQ169" s="169"/>
      <c r="BR169" s="169"/>
      <c r="BU169" s="169">
        <v>81</v>
      </c>
      <c r="BV169" s="169">
        <f t="shared" si="10"/>
        <v>5.0893800988154654</v>
      </c>
      <c r="BW169" s="169">
        <f t="shared" si="11"/>
        <v>0.14044702822349753</v>
      </c>
      <c r="BX169" s="169">
        <f t="shared" si="12"/>
        <v>2.7362491053693567</v>
      </c>
      <c r="CA169" s="169">
        <f t="shared" si="13"/>
        <v>0</v>
      </c>
      <c r="CB169" s="169">
        <f t="shared" si="14"/>
        <v>0</v>
      </c>
      <c r="CC169" s="169">
        <f t="shared" si="16"/>
        <v>0</v>
      </c>
      <c r="CD169" s="169">
        <f t="shared" si="16"/>
        <v>0</v>
      </c>
      <c r="CE169" s="169">
        <f t="shared" si="15"/>
        <v>0.5</v>
      </c>
      <c r="CF169" s="169">
        <f t="shared" si="17"/>
        <v>1</v>
      </c>
    </row>
    <row r="170" spans="1:84">
      <c r="A170" s="169"/>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169"/>
      <c r="AL170" s="169"/>
      <c r="AM170" s="169"/>
      <c r="AN170" s="169"/>
      <c r="AO170" s="169"/>
      <c r="AP170" s="169"/>
      <c r="AQ170" s="169"/>
      <c r="AR170" s="169"/>
      <c r="AS170" s="169"/>
      <c r="AT170" s="169"/>
      <c r="AU170" s="169"/>
      <c r="AV170" s="169"/>
      <c r="AW170" s="169"/>
      <c r="AX170" s="169"/>
      <c r="AY170" s="169"/>
      <c r="AZ170" s="169"/>
      <c r="BA170" s="169"/>
      <c r="BB170" s="169"/>
      <c r="BC170" s="169"/>
      <c r="BD170" s="169"/>
      <c r="BE170" s="169"/>
      <c r="BF170" s="169"/>
      <c r="BG170" s="169"/>
      <c r="BH170" s="169"/>
      <c r="BI170" s="169"/>
      <c r="BJ170" s="169"/>
      <c r="BK170" s="169"/>
      <c r="BL170" s="169"/>
      <c r="BM170" s="169"/>
      <c r="BN170" s="169"/>
      <c r="BO170" s="169"/>
      <c r="BP170" s="169"/>
      <c r="BQ170" s="169"/>
      <c r="BR170" s="169"/>
      <c r="BU170" s="169">
        <v>82</v>
      </c>
      <c r="BV170" s="169">
        <f t="shared" si="10"/>
        <v>5.15221195188726</v>
      </c>
      <c r="BW170" s="169">
        <f t="shared" si="11"/>
        <v>0.19034589506796018</v>
      </c>
      <c r="BX170" s="169">
        <f t="shared" si="12"/>
        <v>2.8515585831301435</v>
      </c>
      <c r="CA170" s="169">
        <f t="shared" si="13"/>
        <v>0</v>
      </c>
      <c r="CB170" s="169">
        <f t="shared" si="14"/>
        <v>0</v>
      </c>
      <c r="CC170" s="169">
        <f t="shared" si="16"/>
        <v>0</v>
      </c>
      <c r="CD170" s="169">
        <f t="shared" si="16"/>
        <v>0</v>
      </c>
      <c r="CE170" s="169">
        <f t="shared" si="15"/>
        <v>0.5</v>
      </c>
      <c r="CF170" s="169">
        <f t="shared" si="17"/>
        <v>1</v>
      </c>
    </row>
    <row r="171" spans="1:84">
      <c r="A171" s="169"/>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169"/>
      <c r="AL171" s="169"/>
      <c r="AM171" s="169"/>
      <c r="AN171" s="169"/>
      <c r="AO171" s="169"/>
      <c r="AP171" s="169"/>
      <c r="AQ171" s="169"/>
      <c r="AR171" s="169"/>
      <c r="AS171" s="169"/>
      <c r="AT171" s="169"/>
      <c r="AU171" s="169"/>
      <c r="AV171" s="169"/>
      <c r="AW171" s="169"/>
      <c r="AX171" s="169"/>
      <c r="AY171" s="169"/>
      <c r="AZ171" s="169"/>
      <c r="BA171" s="169"/>
      <c r="BB171" s="169"/>
      <c r="BC171" s="169"/>
      <c r="BD171" s="169"/>
      <c r="BE171" s="169"/>
      <c r="BF171" s="169"/>
      <c r="BG171" s="169"/>
      <c r="BH171" s="169"/>
      <c r="BI171" s="169"/>
      <c r="BJ171" s="169"/>
      <c r="BK171" s="169"/>
      <c r="BL171" s="169"/>
      <c r="BM171" s="169"/>
      <c r="BN171" s="169"/>
      <c r="BO171" s="169"/>
      <c r="BP171" s="169"/>
      <c r="BQ171" s="169"/>
      <c r="BR171" s="169"/>
      <c r="BU171" s="169">
        <v>83</v>
      </c>
      <c r="BV171" s="169">
        <f t="shared" si="10"/>
        <v>5.2150438049590564</v>
      </c>
      <c r="BW171" s="169">
        <f t="shared" si="11"/>
        <v>0.24738663991227239</v>
      </c>
      <c r="BX171" s="169">
        <f t="shared" si="12"/>
        <v>2.96350734820343</v>
      </c>
      <c r="CA171" s="169">
        <f t="shared" si="13"/>
        <v>0</v>
      </c>
      <c r="CB171" s="169">
        <f t="shared" si="14"/>
        <v>0</v>
      </c>
      <c r="CC171" s="169">
        <f t="shared" si="16"/>
        <v>0</v>
      </c>
      <c r="CD171" s="169">
        <f t="shared" si="16"/>
        <v>0</v>
      </c>
      <c r="CE171" s="169">
        <f t="shared" si="15"/>
        <v>0.5</v>
      </c>
      <c r="CF171" s="169">
        <f t="shared" si="17"/>
        <v>1</v>
      </c>
    </row>
    <row r="172" spans="1:84">
      <c r="A172" s="169"/>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169"/>
      <c r="AL172" s="169"/>
      <c r="AM172" s="169"/>
      <c r="AN172" s="169"/>
      <c r="AO172" s="169"/>
      <c r="AP172" s="169"/>
      <c r="AQ172" s="169"/>
      <c r="AR172" s="169"/>
      <c r="AS172" s="169"/>
      <c r="AT172" s="169"/>
      <c r="AU172" s="169"/>
      <c r="AV172" s="169"/>
      <c r="AW172" s="169"/>
      <c r="AX172" s="169"/>
      <c r="AY172" s="169"/>
      <c r="AZ172" s="169"/>
      <c r="BA172" s="169"/>
      <c r="BB172" s="169"/>
      <c r="BC172" s="169"/>
      <c r="BD172" s="169"/>
      <c r="BE172" s="169"/>
      <c r="BF172" s="169"/>
      <c r="BG172" s="169"/>
      <c r="BH172" s="169"/>
      <c r="BI172" s="169"/>
      <c r="BJ172" s="169"/>
      <c r="BK172" s="169"/>
      <c r="BL172" s="169"/>
      <c r="BM172" s="169"/>
      <c r="BN172" s="169"/>
      <c r="BO172" s="169"/>
      <c r="BP172" s="169"/>
      <c r="BQ172" s="169"/>
      <c r="BR172" s="169"/>
      <c r="BU172" s="169">
        <v>84</v>
      </c>
      <c r="BV172" s="169">
        <f t="shared" si="10"/>
        <v>5.2778756580308519</v>
      </c>
      <c r="BW172" s="169">
        <f t="shared" si="11"/>
        <v>0.31134414899596896</v>
      </c>
      <c r="BX172" s="169">
        <f t="shared" si="12"/>
        <v>3.0716535899579922</v>
      </c>
      <c r="CA172" s="169">
        <f t="shared" si="13"/>
        <v>0</v>
      </c>
      <c r="CB172" s="169">
        <f t="shared" si="14"/>
        <v>0</v>
      </c>
      <c r="CC172" s="169">
        <f t="shared" si="16"/>
        <v>0</v>
      </c>
      <c r="CD172" s="169">
        <f t="shared" si="16"/>
        <v>0</v>
      </c>
      <c r="CE172" s="169">
        <f t="shared" si="15"/>
        <v>0.5</v>
      </c>
      <c r="CF172" s="169">
        <f t="shared" si="17"/>
        <v>1</v>
      </c>
    </row>
    <row r="173" spans="1:84">
      <c r="A173" s="169"/>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169"/>
      <c r="AL173" s="169"/>
      <c r="AM173" s="169"/>
      <c r="AN173" s="169"/>
      <c r="AO173" s="169"/>
      <c r="AP173" s="169"/>
      <c r="AQ173" s="169"/>
      <c r="AR173" s="169"/>
      <c r="AS173" s="169"/>
      <c r="AT173" s="169"/>
      <c r="AU173" s="169"/>
      <c r="AV173" s="169"/>
      <c r="AW173" s="169"/>
      <c r="AX173" s="169"/>
      <c r="AY173" s="169"/>
      <c r="AZ173" s="169"/>
      <c r="BA173" s="169"/>
      <c r="BB173" s="169"/>
      <c r="BC173" s="169"/>
      <c r="BD173" s="169"/>
      <c r="BE173" s="169"/>
      <c r="BF173" s="169"/>
      <c r="BG173" s="169"/>
      <c r="BH173" s="169"/>
      <c r="BI173" s="169"/>
      <c r="BJ173" s="169"/>
      <c r="BK173" s="169"/>
      <c r="BL173" s="169"/>
      <c r="BM173" s="169"/>
      <c r="BN173" s="169"/>
      <c r="BO173" s="169"/>
      <c r="BP173" s="169"/>
      <c r="BQ173" s="169"/>
      <c r="BR173" s="169"/>
      <c r="BU173" s="169">
        <v>85</v>
      </c>
      <c r="BV173" s="169">
        <f t="shared" si="10"/>
        <v>5.3407075111026483</v>
      </c>
      <c r="BW173" s="169">
        <f t="shared" si="11"/>
        <v>0.38196601125010488</v>
      </c>
      <c r="BX173" s="169">
        <f t="shared" si="12"/>
        <v>3.1755705045849458</v>
      </c>
      <c r="CA173" s="169">
        <f t="shared" si="13"/>
        <v>0</v>
      </c>
      <c r="CB173" s="169">
        <f t="shared" si="14"/>
        <v>0</v>
      </c>
      <c r="CC173" s="169">
        <f t="shared" si="16"/>
        <v>0</v>
      </c>
      <c r="CD173" s="169">
        <f t="shared" si="16"/>
        <v>0</v>
      </c>
      <c r="CE173" s="169">
        <f t="shared" si="15"/>
        <v>0.5</v>
      </c>
      <c r="CF173" s="169">
        <f t="shared" si="17"/>
        <v>1</v>
      </c>
    </row>
    <row r="174" spans="1:84">
      <c r="A174" s="169"/>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169"/>
      <c r="AL174" s="169"/>
      <c r="AM174" s="169"/>
      <c r="AN174" s="169"/>
      <c r="AO174" s="169"/>
      <c r="AP174" s="169"/>
      <c r="AQ174" s="169"/>
      <c r="AR174" s="169"/>
      <c r="AS174" s="169"/>
      <c r="AT174" s="169"/>
      <c r="AU174" s="169"/>
      <c r="AV174" s="169"/>
      <c r="AW174" s="169"/>
      <c r="AX174" s="169"/>
      <c r="AY174" s="169"/>
      <c r="AZ174" s="169"/>
      <c r="BA174" s="169"/>
      <c r="BB174" s="169"/>
      <c r="BC174" s="169"/>
      <c r="BD174" s="169"/>
      <c r="BE174" s="169"/>
      <c r="BF174" s="169"/>
      <c r="BG174" s="169"/>
      <c r="BH174" s="169"/>
      <c r="BI174" s="169"/>
      <c r="BJ174" s="169"/>
      <c r="BK174" s="169"/>
      <c r="BL174" s="169"/>
      <c r="BM174" s="169"/>
      <c r="BN174" s="169"/>
      <c r="BO174" s="169"/>
      <c r="BP174" s="169"/>
      <c r="BQ174" s="169"/>
      <c r="BR174" s="169"/>
      <c r="BU174" s="169">
        <v>86</v>
      </c>
      <c r="BV174" s="169">
        <f t="shared" si="10"/>
        <v>5.4035393641744438</v>
      </c>
      <c r="BW174" s="169">
        <f t="shared" si="11"/>
        <v>0.45897351444842083</v>
      </c>
      <c r="BX174" s="169">
        <f t="shared" si="12"/>
        <v>3.2748479794973786</v>
      </c>
      <c r="CA174" s="169">
        <f t="shared" si="13"/>
        <v>0</v>
      </c>
      <c r="CB174" s="169">
        <f t="shared" si="14"/>
        <v>0</v>
      </c>
      <c r="CC174" s="169">
        <f t="shared" si="16"/>
        <v>0</v>
      </c>
      <c r="CD174" s="169">
        <f t="shared" si="16"/>
        <v>0</v>
      </c>
      <c r="CE174" s="169">
        <f t="shared" si="15"/>
        <v>0.5</v>
      </c>
      <c r="CF174" s="169">
        <f t="shared" si="17"/>
        <v>1</v>
      </c>
    </row>
    <row r="175" spans="1:84">
      <c r="A175" s="169"/>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169"/>
      <c r="AL175" s="169"/>
      <c r="AM175" s="169"/>
      <c r="AN175" s="169"/>
      <c r="AO175" s="169"/>
      <c r="AP175" s="169"/>
      <c r="AQ175" s="169"/>
      <c r="AR175" s="169"/>
      <c r="AS175" s="169"/>
      <c r="AT175" s="169"/>
      <c r="AU175" s="169"/>
      <c r="AV175" s="169"/>
      <c r="AW175" s="169"/>
      <c r="AX175" s="169"/>
      <c r="AY175" s="169"/>
      <c r="AZ175" s="169"/>
      <c r="BA175" s="169"/>
      <c r="BB175" s="169"/>
      <c r="BC175" s="169"/>
      <c r="BD175" s="169"/>
      <c r="BE175" s="169"/>
      <c r="BF175" s="169"/>
      <c r="BG175" s="169"/>
      <c r="BH175" s="169"/>
      <c r="BI175" s="169"/>
      <c r="BJ175" s="169"/>
      <c r="BK175" s="169"/>
      <c r="BL175" s="169"/>
      <c r="BM175" s="169"/>
      <c r="BN175" s="169"/>
      <c r="BO175" s="169"/>
      <c r="BP175" s="169"/>
      <c r="BQ175" s="169"/>
      <c r="BR175" s="169"/>
      <c r="BU175" s="169">
        <v>87</v>
      </c>
      <c r="BV175" s="169">
        <f t="shared" si="10"/>
        <v>5.4663712172462402</v>
      </c>
      <c r="BW175" s="169">
        <f t="shared" si="11"/>
        <v>0.5420627451571769</v>
      </c>
      <c r="BX175" s="169">
        <f t="shared" si="12"/>
        <v>3.3690942118573775</v>
      </c>
      <c r="CA175" s="169">
        <f t="shared" si="13"/>
        <v>0</v>
      </c>
      <c r="CB175" s="169">
        <f t="shared" si="14"/>
        <v>0</v>
      </c>
      <c r="CC175" s="169">
        <f t="shared" si="16"/>
        <v>0</v>
      </c>
      <c r="CD175" s="169">
        <f t="shared" si="16"/>
        <v>0</v>
      </c>
      <c r="CE175" s="169">
        <f t="shared" si="15"/>
        <v>0.5</v>
      </c>
      <c r="CF175" s="169">
        <f t="shared" si="17"/>
        <v>1</v>
      </c>
    </row>
    <row r="176" spans="1:84">
      <c r="A176" s="169"/>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169"/>
      <c r="AL176" s="169"/>
      <c r="AM176" s="169"/>
      <c r="AN176" s="169"/>
      <c r="AO176" s="169"/>
      <c r="AP176" s="169"/>
      <c r="AQ176" s="169"/>
      <c r="AR176" s="169"/>
      <c r="AS176" s="169"/>
      <c r="AT176" s="169"/>
      <c r="AU176" s="169"/>
      <c r="AV176" s="169"/>
      <c r="AW176" s="169"/>
      <c r="AX176" s="169"/>
      <c r="AY176" s="169"/>
      <c r="AZ176" s="169"/>
      <c r="BA176" s="169"/>
      <c r="BB176" s="169"/>
      <c r="BC176" s="169"/>
      <c r="BD176" s="169"/>
      <c r="BE176" s="169"/>
      <c r="BF176" s="169"/>
      <c r="BG176" s="169"/>
      <c r="BH176" s="169"/>
      <c r="BI176" s="169"/>
      <c r="BJ176" s="169"/>
      <c r="BK176" s="169"/>
      <c r="BL176" s="169"/>
      <c r="BM176" s="169"/>
      <c r="BN176" s="169"/>
      <c r="BO176" s="169"/>
      <c r="BP176" s="169"/>
      <c r="BQ176" s="169"/>
      <c r="BR176" s="169"/>
      <c r="BU176" s="169">
        <v>88</v>
      </c>
      <c r="BV176" s="169">
        <f t="shared" si="10"/>
        <v>5.5292030703180357</v>
      </c>
      <c r="BW176" s="169">
        <f t="shared" si="11"/>
        <v>0.6309057881426221</v>
      </c>
      <c r="BX176" s="169">
        <f t="shared" si="12"/>
        <v>3.4579372548428227</v>
      </c>
      <c r="CA176" s="169">
        <f t="shared" si="13"/>
        <v>0</v>
      </c>
      <c r="CB176" s="169">
        <f t="shared" si="14"/>
        <v>0</v>
      </c>
      <c r="CC176" s="169">
        <f t="shared" si="16"/>
        <v>0</v>
      </c>
      <c r="CD176" s="169">
        <f t="shared" si="16"/>
        <v>0</v>
      </c>
      <c r="CE176" s="169">
        <f t="shared" si="15"/>
        <v>0.5</v>
      </c>
      <c r="CF176" s="169">
        <f t="shared" si="17"/>
        <v>1</v>
      </c>
    </row>
    <row r="177" spans="1:84">
      <c r="A177" s="169"/>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169"/>
      <c r="AL177" s="169"/>
      <c r="AM177" s="169"/>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c r="BI177" s="169"/>
      <c r="BJ177" s="169"/>
      <c r="BK177" s="169"/>
      <c r="BL177" s="169"/>
      <c r="BM177" s="169"/>
      <c r="BN177" s="169"/>
      <c r="BO177" s="169"/>
      <c r="BP177" s="169"/>
      <c r="BQ177" s="169"/>
      <c r="BR177" s="169"/>
      <c r="BU177" s="169">
        <v>89</v>
      </c>
      <c r="BV177" s="169">
        <f t="shared" si="10"/>
        <v>5.5920349233898321</v>
      </c>
      <c r="BW177" s="169">
        <f t="shared" si="11"/>
        <v>0.72515202050262073</v>
      </c>
      <c r="BX177" s="169">
        <f t="shared" si="12"/>
        <v>3.541026485551579</v>
      </c>
      <c r="CA177" s="169">
        <f t="shared" si="13"/>
        <v>0</v>
      </c>
      <c r="CB177" s="169">
        <f t="shared" si="14"/>
        <v>0</v>
      </c>
      <c r="CC177" s="169">
        <f t="shared" si="16"/>
        <v>0</v>
      </c>
      <c r="CD177" s="169">
        <f t="shared" si="16"/>
        <v>0</v>
      </c>
      <c r="CE177" s="169">
        <f t="shared" si="15"/>
        <v>0.5</v>
      </c>
      <c r="CF177" s="169">
        <f t="shared" si="17"/>
        <v>1</v>
      </c>
    </row>
    <row r="178" spans="1:84">
      <c r="A178" s="169"/>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169"/>
      <c r="AL178" s="169"/>
      <c r="AM178" s="169"/>
      <c r="AN178" s="169"/>
      <c r="AO178" s="169"/>
      <c r="AP178" s="169"/>
      <c r="AQ178" s="169"/>
      <c r="AR178" s="169"/>
      <c r="AS178" s="169"/>
      <c r="AT178" s="169"/>
      <c r="AU178" s="169"/>
      <c r="AV178" s="169"/>
      <c r="AW178" s="169"/>
      <c r="AX178" s="169"/>
      <c r="AY178" s="169"/>
      <c r="AZ178" s="169"/>
      <c r="BA178" s="169"/>
      <c r="BB178" s="169"/>
      <c r="BC178" s="169"/>
      <c r="BD178" s="169"/>
      <c r="BE178" s="169"/>
      <c r="BF178" s="169"/>
      <c r="BG178" s="169"/>
      <c r="BH178" s="169"/>
      <c r="BI178" s="169"/>
      <c r="BJ178" s="169"/>
      <c r="BK178" s="169"/>
      <c r="BL178" s="169"/>
      <c r="BM178" s="169"/>
      <c r="BN178" s="169"/>
      <c r="BO178" s="169"/>
      <c r="BP178" s="169"/>
      <c r="BQ178" s="169"/>
      <c r="BR178" s="169"/>
      <c r="BU178" s="169">
        <v>90</v>
      </c>
      <c r="BV178" s="169">
        <f t="shared" si="10"/>
        <v>5.6548667764616276</v>
      </c>
      <c r="BW178" s="169">
        <f t="shared" si="11"/>
        <v>0.82442949541505328</v>
      </c>
      <c r="BX178" s="169">
        <f t="shared" si="12"/>
        <v>3.6180339887498949</v>
      </c>
      <c r="CA178" s="169">
        <f t="shared" si="13"/>
        <v>0</v>
      </c>
      <c r="CB178" s="169">
        <f t="shared" si="14"/>
        <v>0</v>
      </c>
      <c r="CC178" s="169">
        <f t="shared" si="16"/>
        <v>0</v>
      </c>
      <c r="CD178" s="169">
        <f t="shared" si="16"/>
        <v>0</v>
      </c>
      <c r="CE178" s="169">
        <f t="shared" si="15"/>
        <v>0.5</v>
      </c>
      <c r="CF178" s="169">
        <f t="shared" si="17"/>
        <v>1</v>
      </c>
    </row>
    <row r="179" spans="1:84">
      <c r="A179" s="169"/>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169"/>
      <c r="AL179" s="169"/>
      <c r="AM179" s="169"/>
      <c r="AN179" s="169"/>
      <c r="AO179" s="169"/>
      <c r="AP179" s="169"/>
      <c r="AQ179" s="169"/>
      <c r="AR179" s="169"/>
      <c r="AS179" s="169"/>
      <c r="AT179" s="169"/>
      <c r="AU179" s="169"/>
      <c r="AV179" s="169"/>
      <c r="AW179" s="169"/>
      <c r="AX179" s="169"/>
      <c r="AY179" s="169"/>
      <c r="AZ179" s="169"/>
      <c r="BA179" s="169"/>
      <c r="BB179" s="169"/>
      <c r="BC179" s="169"/>
      <c r="BD179" s="169"/>
      <c r="BE179" s="169"/>
      <c r="BF179" s="169"/>
      <c r="BG179" s="169"/>
      <c r="BH179" s="169"/>
      <c r="BI179" s="169"/>
      <c r="BJ179" s="169"/>
      <c r="BK179" s="169"/>
      <c r="BL179" s="169"/>
      <c r="BM179" s="169"/>
      <c r="BN179" s="169"/>
      <c r="BO179" s="169"/>
      <c r="BP179" s="169"/>
      <c r="BQ179" s="169"/>
      <c r="BR179" s="169"/>
      <c r="BU179" s="169">
        <v>91</v>
      </c>
      <c r="BV179" s="169">
        <f t="shared" si="10"/>
        <v>5.717698629533424</v>
      </c>
      <c r="BW179" s="169">
        <f t="shared" si="11"/>
        <v>0.92834641004200735</v>
      </c>
      <c r="BX179" s="169">
        <f t="shared" si="12"/>
        <v>3.6886558510040306</v>
      </c>
      <c r="CA179" s="169">
        <f t="shared" si="13"/>
        <v>0</v>
      </c>
      <c r="CB179" s="169">
        <f t="shared" si="14"/>
        <v>0</v>
      </c>
      <c r="CC179" s="169">
        <f t="shared" si="16"/>
        <v>0</v>
      </c>
      <c r="CD179" s="169">
        <f t="shared" si="16"/>
        <v>0</v>
      </c>
      <c r="CE179" s="169">
        <f t="shared" si="15"/>
        <v>0.5</v>
      </c>
      <c r="CF179" s="169">
        <f t="shared" si="17"/>
        <v>1</v>
      </c>
    </row>
    <row r="180" spans="1:84">
      <c r="A180" s="169"/>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169"/>
      <c r="AL180" s="169"/>
      <c r="AM180" s="169"/>
      <c r="AN180" s="169"/>
      <c r="AO180" s="169"/>
      <c r="AP180" s="169"/>
      <c r="AQ180" s="169"/>
      <c r="AR180" s="169"/>
      <c r="AS180" s="169"/>
      <c r="AT180" s="169"/>
      <c r="AU180" s="169"/>
      <c r="AV180" s="169"/>
      <c r="AW180" s="169"/>
      <c r="AX180" s="169"/>
      <c r="AY180" s="169"/>
      <c r="AZ180" s="169"/>
      <c r="BA180" s="169"/>
      <c r="BB180" s="169"/>
      <c r="BC180" s="169"/>
      <c r="BD180" s="169"/>
      <c r="BE180" s="169"/>
      <c r="BF180" s="169"/>
      <c r="BG180" s="169"/>
      <c r="BH180" s="169"/>
      <c r="BI180" s="169"/>
      <c r="BJ180" s="169"/>
      <c r="BK180" s="169"/>
      <c r="BL180" s="169"/>
      <c r="BM180" s="169"/>
      <c r="BN180" s="169"/>
      <c r="BO180" s="169"/>
      <c r="BP180" s="169"/>
      <c r="BQ180" s="169"/>
      <c r="BR180" s="169"/>
      <c r="BU180" s="169">
        <v>92</v>
      </c>
      <c r="BV180" s="169">
        <f t="shared" si="10"/>
        <v>5.7805304826052195</v>
      </c>
      <c r="BW180" s="169">
        <f t="shared" si="11"/>
        <v>1.0364926517965694</v>
      </c>
      <c r="BX180" s="169">
        <f t="shared" si="12"/>
        <v>3.7526133600877269</v>
      </c>
      <c r="CA180" s="169">
        <f t="shared" si="13"/>
        <v>0</v>
      </c>
      <c r="CB180" s="169">
        <f t="shared" si="14"/>
        <v>0</v>
      </c>
      <c r="CC180" s="169">
        <f t="shared" si="16"/>
        <v>0</v>
      </c>
      <c r="CD180" s="169">
        <f t="shared" si="16"/>
        <v>0</v>
      </c>
      <c r="CE180" s="169">
        <f t="shared" si="15"/>
        <v>0.5</v>
      </c>
      <c r="CF180" s="169">
        <f t="shared" si="17"/>
        <v>1</v>
      </c>
    </row>
    <row r="181" spans="1:84">
      <c r="A181" s="169"/>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169"/>
      <c r="AL181" s="169"/>
      <c r="AM181" s="169"/>
      <c r="AN181" s="169"/>
      <c r="AO181" s="169"/>
      <c r="AP181" s="169"/>
      <c r="AQ181" s="169"/>
      <c r="AR181" s="169"/>
      <c r="AS181" s="169"/>
      <c r="AT181" s="169"/>
      <c r="AU181" s="169"/>
      <c r="AV181" s="169"/>
      <c r="AW181" s="169"/>
      <c r="AX181" s="169"/>
      <c r="AY181" s="169"/>
      <c r="AZ181" s="169"/>
      <c r="BA181" s="169"/>
      <c r="BB181" s="169"/>
      <c r="BC181" s="169"/>
      <c r="BD181" s="169"/>
      <c r="BE181" s="169"/>
      <c r="BF181" s="169"/>
      <c r="BG181" s="169"/>
      <c r="BH181" s="169"/>
      <c r="BI181" s="169"/>
      <c r="BJ181" s="169"/>
      <c r="BK181" s="169"/>
      <c r="BL181" s="169"/>
      <c r="BM181" s="169"/>
      <c r="BN181" s="169"/>
      <c r="BO181" s="169"/>
      <c r="BP181" s="169"/>
      <c r="BQ181" s="169"/>
      <c r="BR181" s="169"/>
      <c r="BU181" s="169">
        <v>93</v>
      </c>
      <c r="BV181" s="169">
        <f t="shared" si="10"/>
        <v>5.8433623356770159</v>
      </c>
      <c r="BW181" s="169">
        <f t="shared" si="11"/>
        <v>1.1484414168698556</v>
      </c>
      <c r="BX181" s="169">
        <f t="shared" si="12"/>
        <v>3.8096541049320392</v>
      </c>
      <c r="CA181" s="169">
        <f t="shared" si="13"/>
        <v>0</v>
      </c>
      <c r="CB181" s="169">
        <f t="shared" si="14"/>
        <v>0</v>
      </c>
      <c r="CC181" s="169">
        <f t="shared" si="16"/>
        <v>0</v>
      </c>
      <c r="CD181" s="169">
        <f t="shared" si="16"/>
        <v>0</v>
      </c>
      <c r="CE181" s="169">
        <f t="shared" si="15"/>
        <v>0.5</v>
      </c>
      <c r="CF181" s="169">
        <f t="shared" si="17"/>
        <v>1</v>
      </c>
    </row>
    <row r="182" spans="1:84">
      <c r="A182" s="169"/>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169"/>
      <c r="AL182" s="169"/>
      <c r="AM182" s="169"/>
      <c r="AN182" s="169"/>
      <c r="AO182" s="169"/>
      <c r="AP182" s="169"/>
      <c r="AQ182" s="169"/>
      <c r="AR182" s="169"/>
      <c r="AS182" s="169"/>
      <c r="AT182" s="169"/>
      <c r="AU182" s="169"/>
      <c r="AV182" s="169"/>
      <c r="AW182" s="169"/>
      <c r="AX182" s="169"/>
      <c r="AY182" s="169"/>
      <c r="AZ182" s="169"/>
      <c r="BA182" s="169"/>
      <c r="BB182" s="169"/>
      <c r="BC182" s="169"/>
      <c r="BD182" s="169"/>
      <c r="BE182" s="169"/>
      <c r="BF182" s="169"/>
      <c r="BG182" s="169"/>
      <c r="BH182" s="169"/>
      <c r="BI182" s="169"/>
      <c r="BJ182" s="169"/>
      <c r="BK182" s="169"/>
      <c r="BL182" s="169"/>
      <c r="BM182" s="169"/>
      <c r="BN182" s="169"/>
      <c r="BO182" s="169"/>
      <c r="BP182" s="169"/>
      <c r="BQ182" s="169"/>
      <c r="BR182" s="169"/>
      <c r="BU182" s="169">
        <v>94</v>
      </c>
      <c r="BV182" s="169">
        <f t="shared" si="10"/>
        <v>5.9061941887488105</v>
      </c>
      <c r="BW182" s="169">
        <f t="shared" si="11"/>
        <v>1.2637508946306426</v>
      </c>
      <c r="BX182" s="169">
        <f t="shared" si="12"/>
        <v>3.8595529717765023</v>
      </c>
      <c r="CA182" s="169">
        <f t="shared" si="13"/>
        <v>0</v>
      </c>
      <c r="CB182" s="169">
        <f t="shared" si="14"/>
        <v>0</v>
      </c>
      <c r="CC182" s="169">
        <f t="shared" si="16"/>
        <v>0</v>
      </c>
      <c r="CD182" s="169">
        <f t="shared" si="16"/>
        <v>0</v>
      </c>
      <c r="CE182" s="169">
        <f t="shared" si="15"/>
        <v>0.5</v>
      </c>
      <c r="CF182" s="169">
        <f t="shared" si="17"/>
        <v>1</v>
      </c>
    </row>
    <row r="183" spans="1:84">
      <c r="A183" s="169"/>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169"/>
      <c r="AL183" s="169"/>
      <c r="AM183" s="169"/>
      <c r="AN183" s="169"/>
      <c r="AO183" s="169"/>
      <c r="AP183" s="169"/>
      <c r="AQ183" s="169"/>
      <c r="AR183" s="169"/>
      <c r="AS183" s="169"/>
      <c r="AT183" s="169"/>
      <c r="AU183" s="169"/>
      <c r="AV183" s="169"/>
      <c r="AW183" s="169"/>
      <c r="AX183" s="169"/>
      <c r="AY183" s="169"/>
      <c r="AZ183" s="169"/>
      <c r="BA183" s="169"/>
      <c r="BB183" s="169"/>
      <c r="BC183" s="169"/>
      <c r="BD183" s="169"/>
      <c r="BE183" s="169"/>
      <c r="BF183" s="169"/>
      <c r="BG183" s="169"/>
      <c r="BH183" s="169"/>
      <c r="BI183" s="169"/>
      <c r="BJ183" s="169"/>
      <c r="BK183" s="169"/>
      <c r="BL183" s="169"/>
      <c r="BM183" s="169"/>
      <c r="BN183" s="169"/>
      <c r="BO183" s="169"/>
      <c r="BP183" s="169"/>
      <c r="BQ183" s="169"/>
      <c r="BR183" s="169"/>
      <c r="BU183" s="169">
        <v>95</v>
      </c>
      <c r="BV183" s="169">
        <f t="shared" si="10"/>
        <v>5.9690260418206069</v>
      </c>
      <c r="BW183" s="169">
        <f t="shared" si="11"/>
        <v>1.3819660112501047</v>
      </c>
      <c r="BX183" s="169">
        <f t="shared" si="12"/>
        <v>3.9021130325903073</v>
      </c>
      <c r="CA183" s="169">
        <f t="shared" si="13"/>
        <v>0</v>
      </c>
      <c r="CB183" s="169">
        <f t="shared" si="14"/>
        <v>0</v>
      </c>
      <c r="CC183" s="169">
        <f t="shared" si="16"/>
        <v>0</v>
      </c>
      <c r="CD183" s="169">
        <f t="shared" si="16"/>
        <v>0</v>
      </c>
      <c r="CE183" s="169">
        <f t="shared" si="15"/>
        <v>0.5</v>
      </c>
      <c r="CF183" s="169">
        <f t="shared" si="17"/>
        <v>1</v>
      </c>
    </row>
    <row r="184" spans="1:84">
      <c r="A184" s="169"/>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169"/>
      <c r="AL184" s="169"/>
      <c r="AM184" s="169"/>
      <c r="AN184" s="169"/>
      <c r="AO184" s="169"/>
      <c r="AP184" s="169"/>
      <c r="AQ184" s="169"/>
      <c r="AR184" s="169"/>
      <c r="AS184" s="169"/>
      <c r="AT184" s="169"/>
      <c r="AU184" s="169"/>
      <c r="AV184" s="169"/>
      <c r="AW184" s="169"/>
      <c r="AX184" s="169"/>
      <c r="AY184" s="169"/>
      <c r="AZ184" s="169"/>
      <c r="BA184" s="169"/>
      <c r="BB184" s="169"/>
      <c r="BC184" s="169"/>
      <c r="BD184" s="169"/>
      <c r="BE184" s="169"/>
      <c r="BF184" s="169"/>
      <c r="BG184" s="169"/>
      <c r="BH184" s="169"/>
      <c r="BI184" s="169"/>
      <c r="BJ184" s="169"/>
      <c r="BK184" s="169"/>
      <c r="BL184" s="169"/>
      <c r="BM184" s="169"/>
      <c r="BN184" s="169"/>
      <c r="BO184" s="169"/>
      <c r="BP184" s="169"/>
      <c r="BQ184" s="169"/>
      <c r="BR184" s="169"/>
      <c r="BU184" s="169">
        <v>96</v>
      </c>
      <c r="BV184" s="169">
        <f t="shared" si="10"/>
        <v>6.0318578948924024</v>
      </c>
      <c r="BW184" s="169">
        <f t="shared" si="11"/>
        <v>1.5026202256702894</v>
      </c>
      <c r="BX184" s="169">
        <f t="shared" si="12"/>
        <v>3.9371663222572622</v>
      </c>
      <c r="CA184" s="169">
        <f t="shared" si="13"/>
        <v>0</v>
      </c>
      <c r="CB184" s="169">
        <f t="shared" si="14"/>
        <v>0</v>
      </c>
      <c r="CC184" s="169">
        <f t="shared" si="16"/>
        <v>0</v>
      </c>
      <c r="CD184" s="169">
        <f t="shared" si="16"/>
        <v>0</v>
      </c>
      <c r="CE184" s="169">
        <f t="shared" si="15"/>
        <v>0.5</v>
      </c>
      <c r="CF184" s="169">
        <f t="shared" si="17"/>
        <v>1</v>
      </c>
    </row>
    <row r="185" spans="1:84">
      <c r="A185" s="169"/>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169"/>
      <c r="AL185" s="169"/>
      <c r="AM185" s="169"/>
      <c r="AN185" s="169"/>
      <c r="AO185" s="169"/>
      <c r="AP185" s="169"/>
      <c r="AQ185" s="169"/>
      <c r="AR185" s="169"/>
      <c r="AS185" s="169"/>
      <c r="AT185" s="169"/>
      <c r="AU185" s="169"/>
      <c r="AV185" s="169"/>
      <c r="AW185" s="169"/>
      <c r="AX185" s="169"/>
      <c r="AY185" s="169"/>
      <c r="AZ185" s="169"/>
      <c r="BA185" s="169"/>
      <c r="BB185" s="169"/>
      <c r="BC185" s="169"/>
      <c r="BD185" s="169"/>
      <c r="BE185" s="169"/>
      <c r="BF185" s="169"/>
      <c r="BG185" s="169"/>
      <c r="BH185" s="169"/>
      <c r="BI185" s="169"/>
      <c r="BJ185" s="169"/>
      <c r="BK185" s="169"/>
      <c r="BL185" s="169"/>
      <c r="BM185" s="169"/>
      <c r="BN185" s="169"/>
      <c r="BO185" s="169"/>
      <c r="BP185" s="169"/>
      <c r="BQ185" s="169"/>
      <c r="BR185" s="169"/>
      <c r="BU185" s="169">
        <v>97</v>
      </c>
      <c r="BV185" s="169">
        <f t="shared" si="10"/>
        <v>6.0946897479641988</v>
      </c>
      <c r="BW185" s="169">
        <f t="shared" si="11"/>
        <v>1.6252373708285506</v>
      </c>
      <c r="BX185" s="169">
        <f t="shared" si="12"/>
        <v>3.9645745014573777</v>
      </c>
      <c r="CA185" s="169">
        <f t="shared" si="13"/>
        <v>0</v>
      </c>
      <c r="CB185" s="169">
        <f t="shared" si="14"/>
        <v>0</v>
      </c>
      <c r="CC185" s="169">
        <f t="shared" si="16"/>
        <v>0</v>
      </c>
      <c r="CD185" s="169">
        <f t="shared" si="16"/>
        <v>0</v>
      </c>
      <c r="CE185" s="169">
        <f t="shared" si="15"/>
        <v>0.5</v>
      </c>
      <c r="CF185" s="169">
        <f t="shared" si="17"/>
        <v>1</v>
      </c>
    </row>
    <row r="186" spans="1:84">
      <c r="A186" s="169"/>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169"/>
      <c r="AL186" s="169"/>
      <c r="AM186" s="169"/>
      <c r="AN186" s="169"/>
      <c r="AO186" s="169"/>
      <c r="AP186" s="169"/>
      <c r="AQ186" s="169"/>
      <c r="AR186" s="169"/>
      <c r="AS186" s="169"/>
      <c r="AT186" s="169"/>
      <c r="AU186" s="169"/>
      <c r="AV186" s="169"/>
      <c r="AW186" s="169"/>
      <c r="AX186" s="169"/>
      <c r="AY186" s="169"/>
      <c r="AZ186" s="169"/>
      <c r="BA186" s="169"/>
      <c r="BB186" s="169"/>
      <c r="BC186" s="169"/>
      <c r="BD186" s="169"/>
      <c r="BE186" s="169"/>
      <c r="BF186" s="169"/>
      <c r="BG186" s="169"/>
      <c r="BH186" s="169"/>
      <c r="BI186" s="169"/>
      <c r="BJ186" s="169"/>
      <c r="BK186" s="169"/>
      <c r="BL186" s="169"/>
      <c r="BM186" s="169"/>
      <c r="BN186" s="169"/>
      <c r="BO186" s="169"/>
      <c r="BP186" s="169"/>
      <c r="BQ186" s="169"/>
      <c r="BR186" s="169"/>
      <c r="BU186" s="169">
        <v>98</v>
      </c>
      <c r="BV186" s="169">
        <f t="shared" si="10"/>
        <v>6.1575216010359943</v>
      </c>
      <c r="BW186" s="169">
        <f t="shared" si="11"/>
        <v>1.7493335328713906</v>
      </c>
      <c r="BX186" s="169">
        <f t="shared" si="12"/>
        <v>3.9842294026289555</v>
      </c>
      <c r="CA186" s="169">
        <f t="shared" si="13"/>
        <v>0</v>
      </c>
      <c r="CB186" s="169">
        <f t="shared" si="14"/>
        <v>0</v>
      </c>
      <c r="CC186" s="169">
        <f t="shared" si="16"/>
        <v>0</v>
      </c>
      <c r="CD186" s="169">
        <f t="shared" si="16"/>
        <v>0</v>
      </c>
      <c r="CE186" s="169">
        <f t="shared" si="15"/>
        <v>0.5</v>
      </c>
      <c r="CF186" s="169">
        <f t="shared" si="17"/>
        <v>1</v>
      </c>
    </row>
    <row r="187" spans="1:84">
      <c r="A187" s="169"/>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169"/>
      <c r="AL187" s="169"/>
      <c r="AM187" s="169"/>
      <c r="AN187" s="169"/>
      <c r="AO187" s="169"/>
      <c r="AP187" s="169"/>
      <c r="AQ187" s="169"/>
      <c r="AR187" s="169"/>
      <c r="AS187" s="169"/>
      <c r="AT187" s="169"/>
      <c r="AU187" s="169"/>
      <c r="AV187" s="169"/>
      <c r="AW187" s="169"/>
      <c r="AX187" s="169"/>
      <c r="AY187" s="169"/>
      <c r="AZ187" s="169"/>
      <c r="BA187" s="169"/>
      <c r="BB187" s="169"/>
      <c r="BC187" s="169"/>
      <c r="BD187" s="169"/>
      <c r="BE187" s="169"/>
      <c r="BF187" s="169"/>
      <c r="BG187" s="169"/>
      <c r="BH187" s="169"/>
      <c r="BI187" s="169"/>
      <c r="BJ187" s="169"/>
      <c r="BK187" s="169"/>
      <c r="BL187" s="169"/>
      <c r="BM187" s="169"/>
      <c r="BN187" s="169"/>
      <c r="BO187" s="169"/>
      <c r="BP187" s="169"/>
      <c r="BQ187" s="169"/>
      <c r="BR187" s="169"/>
      <c r="BU187" s="169">
        <v>99</v>
      </c>
      <c r="BV187" s="169">
        <f t="shared" si="10"/>
        <v>6.2203534541077907</v>
      </c>
      <c r="BW187" s="169">
        <f t="shared" si="11"/>
        <v>1.8744189609413735</v>
      </c>
      <c r="BX187" s="169">
        <f t="shared" si="12"/>
        <v>3.9960534568565431</v>
      </c>
      <c r="CA187" s="169">
        <f t="shared" si="13"/>
        <v>0</v>
      </c>
      <c r="CB187" s="169">
        <f t="shared" si="14"/>
        <v>0</v>
      </c>
      <c r="CC187" s="169">
        <f t="shared" si="16"/>
        <v>0</v>
      </c>
      <c r="CD187" s="169">
        <f t="shared" si="16"/>
        <v>0</v>
      </c>
      <c r="CE187" s="169">
        <f t="shared" si="15"/>
        <v>0.5</v>
      </c>
      <c r="CF187" s="169">
        <f t="shared" si="17"/>
        <v>1</v>
      </c>
    </row>
    <row r="188" spans="1:84">
      <c r="A188" s="169"/>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169"/>
      <c r="AL188" s="169"/>
      <c r="AM188" s="169"/>
      <c r="AN188" s="169"/>
      <c r="AO188" s="169"/>
      <c r="AP188" s="169"/>
      <c r="AQ188" s="169"/>
      <c r="AR188" s="169"/>
      <c r="AS188" s="169"/>
      <c r="AT188" s="169"/>
      <c r="AU188" s="169"/>
      <c r="AV188" s="169"/>
      <c r="AW188" s="169"/>
      <c r="AX188" s="169"/>
      <c r="AY188" s="169"/>
      <c r="AZ188" s="169"/>
      <c r="BA188" s="169"/>
      <c r="BB188" s="169"/>
      <c r="BC188" s="169"/>
      <c r="BD188" s="169"/>
      <c r="BE188" s="169"/>
      <c r="BF188" s="169"/>
      <c r="BG188" s="169"/>
      <c r="BH188" s="169"/>
      <c r="BI188" s="169"/>
      <c r="BJ188" s="169"/>
      <c r="BK188" s="169"/>
      <c r="BL188" s="169"/>
      <c r="BM188" s="169"/>
      <c r="BN188" s="169"/>
      <c r="BO188" s="169"/>
      <c r="BP188" s="169"/>
      <c r="BQ188" s="169"/>
      <c r="BR188" s="169"/>
      <c r="BU188" s="169">
        <v>100</v>
      </c>
      <c r="BV188" s="169">
        <f t="shared" si="10"/>
        <v>6.2831853071795862</v>
      </c>
      <c r="BW188" s="169">
        <f t="shared" si="11"/>
        <v>1.9999999999999996</v>
      </c>
      <c r="BX188" s="169">
        <f t="shared" si="12"/>
        <v>4</v>
      </c>
      <c r="CA188" s="169">
        <f t="shared" si="13"/>
        <v>0</v>
      </c>
      <c r="CB188" s="169">
        <f t="shared" si="14"/>
        <v>0</v>
      </c>
      <c r="CC188" s="169">
        <f t="shared" si="16"/>
        <v>0</v>
      </c>
      <c r="CD188" s="169">
        <f t="shared" si="16"/>
        <v>0</v>
      </c>
      <c r="CE188" s="169">
        <f t="shared" si="15"/>
        <v>0.5</v>
      </c>
      <c r="CF188" s="169">
        <f t="shared" si="17"/>
        <v>1</v>
      </c>
    </row>
    <row r="189" spans="1:84">
      <c r="A189" s="169"/>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169"/>
      <c r="AL189" s="169"/>
      <c r="AM189" s="169"/>
      <c r="AN189" s="169"/>
      <c r="AO189" s="169"/>
      <c r="AP189" s="169"/>
      <c r="AQ189" s="169"/>
      <c r="AR189" s="169"/>
      <c r="AS189" s="169"/>
      <c r="AT189" s="169"/>
      <c r="AU189" s="169"/>
      <c r="AV189" s="169"/>
      <c r="AW189" s="169"/>
      <c r="AX189" s="169"/>
      <c r="AY189" s="169"/>
      <c r="AZ189" s="169"/>
      <c r="BA189" s="169"/>
      <c r="BB189" s="169"/>
      <c r="BC189" s="169"/>
      <c r="BD189" s="169"/>
      <c r="BE189" s="169"/>
      <c r="BF189" s="169"/>
      <c r="BG189" s="169"/>
      <c r="BH189" s="169"/>
      <c r="BI189" s="169"/>
      <c r="BJ189" s="169"/>
      <c r="BK189" s="169"/>
      <c r="BL189" s="169"/>
      <c r="BM189" s="169"/>
      <c r="BN189" s="169"/>
      <c r="BO189" s="169"/>
      <c r="BP189" s="169"/>
      <c r="BQ189" s="169"/>
      <c r="BR189" s="169"/>
      <c r="CA189" s="169">
        <f>CA89</f>
        <v>0</v>
      </c>
      <c r="CB189" s="169">
        <f>CB89</f>
        <v>0</v>
      </c>
      <c r="CC189" s="169">
        <f t="shared" si="16"/>
        <v>0</v>
      </c>
      <c r="CD189" s="169">
        <f t="shared" si="16"/>
        <v>0</v>
      </c>
      <c r="CE189" s="169">
        <f t="shared" si="15"/>
        <v>0.5</v>
      </c>
      <c r="CF189" s="169">
        <f t="shared" si="17"/>
        <v>1</v>
      </c>
    </row>
    <row r="190" spans="1:84">
      <c r="A190" s="169"/>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169"/>
      <c r="AL190" s="169"/>
      <c r="AM190" s="169"/>
      <c r="AN190" s="169"/>
      <c r="AO190" s="169"/>
      <c r="AP190" s="169"/>
      <c r="AQ190" s="169"/>
      <c r="AR190" s="169"/>
      <c r="AS190" s="169"/>
      <c r="AT190" s="169"/>
      <c r="AU190" s="169"/>
      <c r="AV190" s="169"/>
      <c r="AW190" s="169"/>
      <c r="AX190" s="169"/>
      <c r="AY190" s="169"/>
      <c r="AZ190" s="169"/>
      <c r="BA190" s="169"/>
      <c r="BB190" s="169"/>
      <c r="BC190" s="169"/>
      <c r="BD190" s="169"/>
      <c r="BE190" s="169"/>
      <c r="BF190" s="169"/>
      <c r="BG190" s="169"/>
      <c r="BH190" s="169"/>
      <c r="BI190" s="169"/>
      <c r="BJ190" s="169"/>
      <c r="BK190" s="169"/>
      <c r="BL190" s="169"/>
      <c r="BM190" s="169"/>
      <c r="BN190" s="169"/>
      <c r="BO190" s="169"/>
      <c r="BP190" s="169"/>
      <c r="BQ190" s="169"/>
      <c r="BR190" s="169"/>
    </row>
    <row r="191" spans="1:84">
      <c r="A191" s="169"/>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169"/>
      <c r="AL191" s="169"/>
      <c r="AM191" s="169"/>
      <c r="AN191" s="169"/>
      <c r="AO191" s="169"/>
      <c r="AP191" s="169"/>
      <c r="AQ191" s="169"/>
      <c r="AR191" s="169"/>
      <c r="AS191" s="169"/>
      <c r="AT191" s="169"/>
      <c r="AU191" s="169"/>
      <c r="AV191" s="169"/>
      <c r="AW191" s="169"/>
      <c r="AX191" s="169"/>
      <c r="AY191" s="169"/>
      <c r="AZ191" s="169"/>
      <c r="BA191" s="169"/>
      <c r="BB191" s="169"/>
      <c r="BC191" s="169"/>
      <c r="BD191" s="169"/>
      <c r="BE191" s="169"/>
      <c r="BF191" s="169"/>
      <c r="BG191" s="169"/>
      <c r="BH191" s="169"/>
      <c r="BI191" s="169"/>
      <c r="BJ191" s="169"/>
      <c r="BK191" s="169"/>
      <c r="BL191" s="169"/>
      <c r="BM191" s="169"/>
      <c r="BN191" s="169"/>
      <c r="BO191" s="169"/>
      <c r="BP191" s="169"/>
      <c r="BQ191" s="169"/>
      <c r="BR191" s="169"/>
    </row>
    <row r="192" spans="1:84">
      <c r="A192" s="169"/>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169"/>
      <c r="AL192" s="169"/>
      <c r="AM192" s="169"/>
      <c r="AN192" s="169"/>
      <c r="AO192" s="169"/>
      <c r="AP192" s="169"/>
      <c r="AQ192" s="169"/>
      <c r="AR192" s="169"/>
      <c r="AS192" s="169"/>
      <c r="AT192" s="169"/>
      <c r="AU192" s="169"/>
      <c r="AV192" s="169"/>
      <c r="AW192" s="169"/>
      <c r="AX192" s="169"/>
      <c r="AY192" s="169"/>
      <c r="AZ192" s="169"/>
      <c r="BA192" s="169"/>
      <c r="BB192" s="169"/>
      <c r="BC192" s="169"/>
      <c r="BD192" s="169"/>
      <c r="BE192" s="169"/>
      <c r="BF192" s="169"/>
      <c r="BG192" s="169"/>
      <c r="BH192" s="169"/>
      <c r="BI192" s="169"/>
      <c r="BJ192" s="169"/>
      <c r="BK192" s="169"/>
      <c r="BL192" s="169"/>
      <c r="BM192" s="169"/>
      <c r="BN192" s="169"/>
      <c r="BO192" s="169"/>
      <c r="BP192" s="169"/>
      <c r="BQ192" s="169"/>
      <c r="BR192" s="169"/>
    </row>
    <row r="193" spans="1:70">
      <c r="A193" s="169"/>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169"/>
      <c r="AL193" s="169"/>
      <c r="AM193" s="169"/>
      <c r="AN193" s="169"/>
      <c r="AO193" s="169"/>
      <c r="AP193" s="169"/>
      <c r="AQ193" s="169"/>
      <c r="AR193" s="169"/>
      <c r="AS193" s="169"/>
      <c r="AT193" s="169"/>
      <c r="AU193" s="169"/>
      <c r="AV193" s="169"/>
      <c r="AW193" s="169"/>
      <c r="AX193" s="169"/>
      <c r="AY193" s="169"/>
      <c r="AZ193" s="169"/>
      <c r="BA193" s="169"/>
      <c r="BB193" s="169"/>
      <c r="BC193" s="169"/>
      <c r="BD193" s="169"/>
      <c r="BE193" s="169"/>
      <c r="BF193" s="169"/>
      <c r="BG193" s="169"/>
      <c r="BH193" s="169"/>
      <c r="BI193" s="169"/>
      <c r="BJ193" s="169"/>
      <c r="BK193" s="169"/>
      <c r="BL193" s="169"/>
      <c r="BM193" s="169"/>
      <c r="BN193" s="169"/>
      <c r="BO193" s="169"/>
      <c r="BP193" s="169"/>
      <c r="BQ193" s="169"/>
      <c r="BR193" s="169"/>
    </row>
    <row r="194" spans="1:70">
      <c r="A194" s="169"/>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169"/>
      <c r="AL194" s="169"/>
      <c r="AM194" s="169"/>
      <c r="AN194" s="169"/>
      <c r="AO194" s="169"/>
      <c r="AP194" s="169"/>
      <c r="AQ194" s="169"/>
      <c r="AR194" s="169"/>
      <c r="AS194" s="169"/>
      <c r="AT194" s="169"/>
      <c r="AU194" s="169"/>
      <c r="AV194" s="169"/>
      <c r="AW194" s="169"/>
      <c r="AX194" s="169"/>
      <c r="AY194" s="169"/>
      <c r="AZ194" s="169"/>
      <c r="BA194" s="169"/>
      <c r="BB194" s="169"/>
      <c r="BC194" s="169"/>
      <c r="BD194" s="169"/>
      <c r="BE194" s="169"/>
      <c r="BF194" s="169"/>
      <c r="BG194" s="169"/>
      <c r="BH194" s="169"/>
      <c r="BI194" s="169"/>
      <c r="BJ194" s="169"/>
      <c r="BK194" s="169"/>
      <c r="BL194" s="169"/>
      <c r="BM194" s="169"/>
      <c r="BN194" s="169"/>
      <c r="BO194" s="169"/>
      <c r="BP194" s="169"/>
      <c r="BQ194" s="169"/>
      <c r="BR194" s="169"/>
    </row>
    <row r="195" spans="1:70">
      <c r="A195" s="169"/>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169"/>
      <c r="AL195" s="169"/>
      <c r="AM195" s="169"/>
      <c r="AN195" s="169"/>
      <c r="AO195" s="169"/>
      <c r="AP195" s="169"/>
      <c r="AQ195" s="169"/>
      <c r="AR195" s="169"/>
      <c r="AS195" s="169"/>
      <c r="AT195" s="169"/>
      <c r="AU195" s="169"/>
      <c r="AV195" s="169"/>
      <c r="AW195" s="169"/>
      <c r="AX195" s="169"/>
      <c r="AY195" s="169"/>
      <c r="AZ195" s="169"/>
      <c r="BA195" s="169"/>
      <c r="BB195" s="169"/>
      <c r="BC195" s="169"/>
      <c r="BD195" s="169"/>
      <c r="BE195" s="169"/>
      <c r="BF195" s="169"/>
      <c r="BG195" s="169"/>
      <c r="BH195" s="169"/>
      <c r="BI195" s="169"/>
      <c r="BJ195" s="169"/>
      <c r="BK195" s="169"/>
      <c r="BL195" s="169"/>
      <c r="BM195" s="169"/>
      <c r="BN195" s="169"/>
      <c r="BO195" s="169"/>
      <c r="BP195" s="169"/>
      <c r="BQ195" s="169"/>
      <c r="BR195" s="169"/>
    </row>
    <row r="196" spans="1:70">
      <c r="A196" s="169"/>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169"/>
      <c r="AL196" s="169"/>
      <c r="AM196" s="169"/>
      <c r="AN196" s="169"/>
      <c r="AO196" s="169"/>
      <c r="AP196" s="169"/>
      <c r="AQ196" s="169"/>
      <c r="AR196" s="169"/>
      <c r="AS196" s="169"/>
      <c r="AT196" s="169"/>
      <c r="AU196" s="169"/>
      <c r="AV196" s="169"/>
      <c r="AW196" s="169"/>
      <c r="AX196" s="169"/>
      <c r="AY196" s="169"/>
      <c r="AZ196" s="169"/>
      <c r="BA196" s="169"/>
      <c r="BB196" s="169"/>
      <c r="BC196" s="169"/>
      <c r="BD196" s="169"/>
      <c r="BE196" s="169"/>
      <c r="BF196" s="169"/>
      <c r="BG196" s="169"/>
      <c r="BH196" s="169"/>
      <c r="BI196" s="169"/>
      <c r="BJ196" s="169"/>
      <c r="BK196" s="169"/>
      <c r="BL196" s="169"/>
      <c r="BM196" s="169"/>
      <c r="BN196" s="169"/>
      <c r="BO196" s="169"/>
      <c r="BP196" s="169"/>
      <c r="BQ196" s="169"/>
      <c r="BR196" s="169"/>
    </row>
    <row r="197" spans="1:70">
      <c r="A197" s="169"/>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169"/>
      <c r="AL197" s="169"/>
      <c r="AM197" s="169"/>
      <c r="AN197" s="169"/>
      <c r="AO197" s="169"/>
      <c r="AP197" s="169"/>
      <c r="AQ197" s="169"/>
      <c r="AR197" s="169"/>
      <c r="AS197" s="169"/>
      <c r="AT197" s="169"/>
      <c r="AU197" s="169"/>
      <c r="AV197" s="169"/>
      <c r="AW197" s="169"/>
      <c r="AX197" s="169"/>
      <c r="AY197" s="169"/>
      <c r="AZ197" s="169"/>
      <c r="BA197" s="169"/>
      <c r="BB197" s="169"/>
      <c r="BC197" s="169"/>
      <c r="BD197" s="169"/>
      <c r="BE197" s="169"/>
      <c r="BF197" s="169"/>
      <c r="BG197" s="169"/>
      <c r="BH197" s="169"/>
      <c r="BI197" s="169"/>
      <c r="BJ197" s="169"/>
      <c r="BK197" s="169"/>
      <c r="BL197" s="169"/>
      <c r="BM197" s="169"/>
      <c r="BN197" s="169"/>
      <c r="BO197" s="169"/>
      <c r="BP197" s="169"/>
      <c r="BQ197" s="169"/>
      <c r="BR197" s="169"/>
    </row>
    <row r="198" spans="1:70">
      <c r="A198" s="169"/>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169"/>
      <c r="AL198" s="169"/>
      <c r="AM198" s="169"/>
      <c r="AN198" s="169"/>
      <c r="AO198" s="169"/>
      <c r="AP198" s="169"/>
      <c r="AQ198" s="169"/>
      <c r="AR198" s="169"/>
      <c r="AS198" s="169"/>
      <c r="AT198" s="169"/>
      <c r="AU198" s="169"/>
      <c r="AV198" s="169"/>
      <c r="AW198" s="169"/>
      <c r="AX198" s="169"/>
      <c r="AY198" s="169"/>
      <c r="AZ198" s="169"/>
      <c r="BA198" s="169"/>
      <c r="BB198" s="169"/>
      <c r="BC198" s="169"/>
      <c r="BD198" s="169"/>
      <c r="BE198" s="169"/>
      <c r="BF198" s="169"/>
      <c r="BG198" s="169"/>
      <c r="BH198" s="169"/>
      <c r="BI198" s="169"/>
      <c r="BJ198" s="169"/>
      <c r="BK198" s="169"/>
      <c r="BL198" s="169"/>
      <c r="BM198" s="169"/>
      <c r="BN198" s="169"/>
      <c r="BO198" s="169"/>
      <c r="BP198" s="169"/>
      <c r="BQ198" s="169"/>
      <c r="BR198" s="169"/>
    </row>
    <row r="199" spans="1:70">
      <c r="A199" s="169"/>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169"/>
      <c r="AL199" s="169"/>
      <c r="AM199" s="169"/>
      <c r="AN199" s="169"/>
      <c r="AO199" s="169"/>
      <c r="AP199" s="169"/>
      <c r="AQ199" s="169"/>
      <c r="AR199" s="169"/>
      <c r="AS199" s="169"/>
      <c r="AT199" s="169"/>
      <c r="AU199" s="169"/>
      <c r="AV199" s="169"/>
      <c r="AW199" s="169"/>
      <c r="AX199" s="169"/>
      <c r="AY199" s="169"/>
      <c r="AZ199" s="169"/>
      <c r="BA199" s="169"/>
      <c r="BB199" s="169"/>
      <c r="BC199" s="169"/>
      <c r="BD199" s="169"/>
      <c r="BE199" s="169"/>
      <c r="BF199" s="169"/>
      <c r="BG199" s="169"/>
      <c r="BH199" s="169"/>
      <c r="BI199" s="169"/>
      <c r="BJ199" s="169"/>
      <c r="BK199" s="169"/>
      <c r="BL199" s="169"/>
      <c r="BM199" s="169"/>
      <c r="BN199" s="169"/>
      <c r="BO199" s="169"/>
      <c r="BP199" s="169"/>
      <c r="BQ199" s="169"/>
      <c r="BR199" s="169"/>
    </row>
    <row r="200" spans="1:70">
      <c r="A200" s="169"/>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169"/>
      <c r="AL200" s="169"/>
      <c r="AM200" s="169"/>
      <c r="AN200" s="169"/>
      <c r="AO200" s="169"/>
      <c r="AP200" s="169"/>
      <c r="AQ200" s="169"/>
      <c r="AR200" s="169"/>
      <c r="AS200" s="169"/>
      <c r="AT200" s="169"/>
      <c r="AU200" s="169"/>
      <c r="AV200" s="169"/>
      <c r="AW200" s="169"/>
      <c r="AX200" s="169"/>
      <c r="AY200" s="169"/>
      <c r="AZ200" s="169"/>
      <c r="BA200" s="169"/>
      <c r="BB200" s="169"/>
      <c r="BC200" s="169"/>
      <c r="BD200" s="169"/>
      <c r="BE200" s="169"/>
      <c r="BF200" s="169"/>
      <c r="BG200" s="169"/>
      <c r="BH200" s="169"/>
      <c r="BI200" s="169"/>
      <c r="BJ200" s="169"/>
      <c r="BK200" s="169"/>
      <c r="BL200" s="169"/>
      <c r="BM200" s="169"/>
      <c r="BN200" s="169"/>
      <c r="BO200" s="169"/>
      <c r="BP200" s="169"/>
      <c r="BQ200" s="169"/>
      <c r="BR200" s="169"/>
    </row>
    <row r="201" spans="1:70">
      <c r="A201" s="169"/>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169"/>
      <c r="AL201" s="169"/>
      <c r="AM201" s="169"/>
      <c r="AN201" s="169"/>
      <c r="AO201" s="169"/>
      <c r="AP201" s="169"/>
      <c r="AQ201" s="169"/>
      <c r="AR201" s="169"/>
      <c r="AS201" s="169"/>
      <c r="AT201" s="169"/>
      <c r="AU201" s="169"/>
      <c r="AV201" s="169"/>
      <c r="AW201" s="169"/>
      <c r="AX201" s="169"/>
      <c r="AY201" s="169"/>
      <c r="AZ201" s="169"/>
      <c r="BA201" s="169"/>
      <c r="BB201" s="169"/>
      <c r="BC201" s="169"/>
      <c r="BD201" s="169"/>
      <c r="BE201" s="169"/>
      <c r="BF201" s="169"/>
      <c r="BG201" s="169"/>
      <c r="BH201" s="169"/>
      <c r="BI201" s="169"/>
      <c r="BJ201" s="169"/>
      <c r="BK201" s="169"/>
      <c r="BL201" s="169"/>
      <c r="BM201" s="169"/>
      <c r="BN201" s="169"/>
      <c r="BO201" s="169"/>
      <c r="BP201" s="169"/>
      <c r="BQ201" s="169"/>
      <c r="BR201" s="169"/>
    </row>
    <row r="202" spans="1:70">
      <c r="A202" s="169"/>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169"/>
      <c r="AL202" s="169"/>
      <c r="AM202" s="169"/>
      <c r="AN202" s="169"/>
      <c r="AO202" s="169"/>
      <c r="AP202" s="169"/>
      <c r="AQ202" s="169"/>
      <c r="AR202" s="169"/>
      <c r="AS202" s="169"/>
      <c r="AT202" s="169"/>
      <c r="AU202" s="169"/>
      <c r="AV202" s="169"/>
      <c r="AW202" s="169"/>
      <c r="AX202" s="169"/>
      <c r="AY202" s="169"/>
      <c r="AZ202" s="169"/>
      <c r="BA202" s="169"/>
      <c r="BB202" s="169"/>
      <c r="BC202" s="169"/>
      <c r="BD202" s="169"/>
      <c r="BE202" s="169"/>
      <c r="BF202" s="169"/>
      <c r="BG202" s="169"/>
      <c r="BH202" s="169"/>
      <c r="BI202" s="169"/>
      <c r="BJ202" s="169"/>
      <c r="BK202" s="169"/>
      <c r="BL202" s="169"/>
      <c r="BM202" s="169"/>
      <c r="BN202" s="169"/>
      <c r="BO202" s="169"/>
      <c r="BP202" s="169"/>
      <c r="BQ202" s="169"/>
      <c r="BR202" s="169"/>
    </row>
    <row r="203" spans="1:70">
      <c r="A203" s="169"/>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169"/>
      <c r="AL203" s="169"/>
      <c r="AM203" s="169"/>
      <c r="AN203" s="169"/>
      <c r="AO203" s="169"/>
      <c r="AP203" s="169"/>
      <c r="AQ203" s="169"/>
      <c r="AR203" s="169"/>
      <c r="AS203" s="169"/>
      <c r="AT203" s="169"/>
      <c r="AU203" s="169"/>
      <c r="AV203" s="169"/>
      <c r="AW203" s="169"/>
      <c r="AX203" s="169"/>
      <c r="AY203" s="169"/>
      <c r="AZ203" s="169"/>
      <c r="BA203" s="169"/>
      <c r="BB203" s="169"/>
      <c r="BC203" s="169"/>
      <c r="BD203" s="169"/>
      <c r="BE203" s="169"/>
      <c r="BF203" s="169"/>
      <c r="BG203" s="169"/>
      <c r="BH203" s="169"/>
      <c r="BI203" s="169"/>
      <c r="BJ203" s="169"/>
      <c r="BK203" s="169"/>
      <c r="BL203" s="169"/>
      <c r="BM203" s="169"/>
      <c r="BN203" s="169"/>
      <c r="BO203" s="169"/>
      <c r="BP203" s="169"/>
      <c r="BQ203" s="169"/>
      <c r="BR203" s="169"/>
    </row>
    <row r="204" spans="1:70">
      <c r="A204" s="169"/>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169"/>
      <c r="AL204" s="169"/>
      <c r="AM204" s="169"/>
      <c r="AN204" s="169"/>
      <c r="AO204" s="169"/>
      <c r="AP204" s="169"/>
      <c r="AQ204" s="169"/>
      <c r="AR204" s="169"/>
      <c r="AS204" s="169"/>
      <c r="AT204" s="169"/>
      <c r="AU204" s="169"/>
      <c r="AV204" s="169"/>
      <c r="AW204" s="169"/>
      <c r="AX204" s="169"/>
      <c r="AY204" s="169"/>
      <c r="AZ204" s="169"/>
      <c r="BA204" s="169"/>
      <c r="BB204" s="169"/>
      <c r="BC204" s="169"/>
      <c r="BD204" s="169"/>
      <c r="BE204" s="169"/>
      <c r="BF204" s="169"/>
      <c r="BG204" s="169"/>
      <c r="BH204" s="169"/>
      <c r="BI204" s="169"/>
      <c r="BJ204" s="169"/>
      <c r="BK204" s="169"/>
      <c r="BL204" s="169"/>
      <c r="BM204" s="169"/>
      <c r="BN204" s="169"/>
      <c r="BO204" s="169"/>
      <c r="BP204" s="169"/>
      <c r="BQ204" s="169"/>
      <c r="BR204" s="169"/>
    </row>
    <row r="205" spans="1:70">
      <c r="A205" s="169"/>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169"/>
      <c r="AL205" s="169"/>
      <c r="AM205" s="169"/>
      <c r="AN205" s="169"/>
      <c r="AO205" s="169"/>
      <c r="AP205" s="169"/>
      <c r="AQ205" s="169"/>
      <c r="AR205" s="169"/>
      <c r="AS205" s="169"/>
      <c r="AT205" s="169"/>
      <c r="AU205" s="169"/>
      <c r="AV205" s="169"/>
      <c r="AW205" s="169"/>
      <c r="AX205" s="169"/>
      <c r="AY205" s="169"/>
      <c r="AZ205" s="169"/>
      <c r="BA205" s="169"/>
      <c r="BB205" s="169"/>
      <c r="BC205" s="169"/>
      <c r="BD205" s="169"/>
      <c r="BE205" s="169"/>
      <c r="BF205" s="169"/>
      <c r="BG205" s="169"/>
      <c r="BH205" s="169"/>
      <c r="BI205" s="169"/>
      <c r="BJ205" s="169"/>
      <c r="BK205" s="169"/>
      <c r="BL205" s="169"/>
      <c r="BM205" s="169"/>
      <c r="BN205" s="169"/>
      <c r="BO205" s="169"/>
      <c r="BP205" s="169"/>
      <c r="BQ205" s="169"/>
      <c r="BR205" s="169"/>
    </row>
    <row r="206" spans="1:70">
      <c r="A206" s="169"/>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169"/>
      <c r="AL206" s="169"/>
      <c r="AM206" s="169"/>
      <c r="AN206" s="169"/>
      <c r="AO206" s="169"/>
      <c r="AP206" s="169"/>
      <c r="AQ206" s="169"/>
      <c r="AR206" s="169"/>
      <c r="AS206" s="169"/>
      <c r="AT206" s="169"/>
      <c r="AU206" s="169"/>
      <c r="AV206" s="169"/>
      <c r="AW206" s="169"/>
      <c r="AX206" s="169"/>
      <c r="AY206" s="169"/>
      <c r="AZ206" s="169"/>
      <c r="BA206" s="169"/>
      <c r="BB206" s="169"/>
      <c r="BC206" s="169"/>
      <c r="BD206" s="169"/>
      <c r="BE206" s="169"/>
      <c r="BF206" s="169"/>
      <c r="BG206" s="169"/>
      <c r="BH206" s="169"/>
      <c r="BI206" s="169"/>
      <c r="BJ206" s="169"/>
      <c r="BK206" s="169"/>
      <c r="BL206" s="169"/>
      <c r="BM206" s="169"/>
      <c r="BN206" s="169"/>
      <c r="BO206" s="169"/>
      <c r="BP206" s="169"/>
      <c r="BQ206" s="169"/>
      <c r="BR206" s="169"/>
    </row>
    <row r="207" spans="1:70">
      <c r="A207" s="169"/>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169"/>
      <c r="AL207" s="169"/>
      <c r="AM207" s="169"/>
      <c r="AN207" s="169"/>
      <c r="AO207" s="169"/>
      <c r="AP207" s="169"/>
      <c r="AQ207" s="169"/>
      <c r="AR207" s="169"/>
      <c r="AS207" s="169"/>
      <c r="AT207" s="169"/>
      <c r="AU207" s="169"/>
      <c r="AV207" s="169"/>
      <c r="AW207" s="169"/>
      <c r="AX207" s="169"/>
      <c r="AY207" s="169"/>
      <c r="AZ207" s="169"/>
      <c r="BA207" s="169"/>
      <c r="BB207" s="169"/>
      <c r="BC207" s="169"/>
      <c r="BD207" s="169"/>
      <c r="BE207" s="169"/>
      <c r="BF207" s="169"/>
      <c r="BG207" s="169"/>
      <c r="BH207" s="169"/>
      <c r="BI207" s="169"/>
      <c r="BJ207" s="169"/>
      <c r="BK207" s="169"/>
      <c r="BL207" s="169"/>
      <c r="BM207" s="169"/>
      <c r="BN207" s="169"/>
      <c r="BO207" s="169"/>
      <c r="BP207" s="169"/>
      <c r="BQ207" s="169"/>
      <c r="BR207" s="169"/>
    </row>
    <row r="208" spans="1:70">
      <c r="A208" s="169"/>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169"/>
      <c r="AL208" s="169"/>
      <c r="AM208" s="169"/>
      <c r="AN208" s="169"/>
      <c r="AO208" s="169"/>
      <c r="AP208" s="169"/>
      <c r="AQ208" s="169"/>
      <c r="AR208" s="169"/>
      <c r="AS208" s="169"/>
      <c r="AT208" s="169"/>
      <c r="AU208" s="169"/>
      <c r="AV208" s="169"/>
      <c r="AW208" s="169"/>
      <c r="AX208" s="169"/>
      <c r="AY208" s="169"/>
      <c r="AZ208" s="169"/>
      <c r="BA208" s="169"/>
      <c r="BB208" s="169"/>
      <c r="BC208" s="169"/>
      <c r="BD208" s="169"/>
      <c r="BE208" s="169"/>
      <c r="BF208" s="169"/>
      <c r="BG208" s="169"/>
      <c r="BH208" s="169"/>
      <c r="BI208" s="169"/>
      <c r="BJ208" s="169"/>
      <c r="BK208" s="169"/>
      <c r="BL208" s="169"/>
      <c r="BM208" s="169"/>
      <c r="BN208" s="169"/>
      <c r="BO208" s="169"/>
      <c r="BP208" s="169"/>
      <c r="BQ208" s="169"/>
      <c r="BR208" s="169"/>
    </row>
    <row r="209" spans="1:70">
      <c r="A209" s="169"/>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169"/>
      <c r="AL209" s="169"/>
      <c r="AM209" s="169"/>
      <c r="AN209" s="169"/>
      <c r="AO209" s="169"/>
      <c r="AP209" s="169"/>
      <c r="AQ209" s="169"/>
      <c r="AR209" s="169"/>
      <c r="AS209" s="169"/>
      <c r="AT209" s="169"/>
      <c r="AU209" s="169"/>
      <c r="AV209" s="169"/>
      <c r="AW209" s="169"/>
      <c r="AX209" s="169"/>
      <c r="AY209" s="169"/>
      <c r="AZ209" s="169"/>
      <c r="BA209" s="169"/>
      <c r="BB209" s="169"/>
      <c r="BC209" s="169"/>
      <c r="BD209" s="169"/>
      <c r="BE209" s="169"/>
      <c r="BF209" s="169"/>
      <c r="BG209" s="169"/>
      <c r="BH209" s="169"/>
      <c r="BI209" s="169"/>
      <c r="BJ209" s="169"/>
      <c r="BK209" s="169"/>
      <c r="BL209" s="169"/>
      <c r="BM209" s="169"/>
      <c r="BN209" s="169"/>
      <c r="BO209" s="169"/>
      <c r="BP209" s="169"/>
      <c r="BQ209" s="169"/>
      <c r="BR209" s="169"/>
    </row>
    <row r="210" spans="1:70">
      <c r="A210" s="169"/>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169"/>
      <c r="AL210" s="169"/>
      <c r="AM210" s="169"/>
      <c r="AN210" s="169"/>
      <c r="AO210" s="169"/>
      <c r="AP210" s="169"/>
      <c r="AQ210" s="169"/>
      <c r="AR210" s="169"/>
      <c r="AS210" s="169"/>
      <c r="AT210" s="169"/>
      <c r="AU210" s="169"/>
      <c r="AV210" s="169"/>
      <c r="AW210" s="169"/>
      <c r="AX210" s="169"/>
      <c r="AY210" s="169"/>
      <c r="AZ210" s="169"/>
      <c r="BA210" s="169"/>
      <c r="BB210" s="169"/>
      <c r="BC210" s="169"/>
      <c r="BD210" s="169"/>
      <c r="BE210" s="169"/>
      <c r="BF210" s="169"/>
      <c r="BG210" s="169"/>
      <c r="BH210" s="169"/>
      <c r="BI210" s="169"/>
      <c r="BJ210" s="169"/>
      <c r="BK210" s="169"/>
      <c r="BL210" s="169"/>
      <c r="BM210" s="169"/>
      <c r="BN210" s="169"/>
      <c r="BO210" s="169"/>
      <c r="BP210" s="169"/>
      <c r="BQ210" s="169"/>
      <c r="BR210" s="169"/>
    </row>
    <row r="211" spans="1:70">
      <c r="A211" s="169"/>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169"/>
      <c r="AL211" s="169"/>
      <c r="AM211" s="169"/>
      <c r="AN211" s="169"/>
      <c r="AO211" s="169"/>
      <c r="AP211" s="169"/>
      <c r="AQ211" s="169"/>
      <c r="AR211" s="169"/>
      <c r="AS211" s="169"/>
      <c r="AT211" s="169"/>
      <c r="AU211" s="169"/>
      <c r="AV211" s="169"/>
      <c r="AW211" s="169"/>
      <c r="AX211" s="169"/>
      <c r="AY211" s="169"/>
      <c r="AZ211" s="169"/>
      <c r="BA211" s="169"/>
      <c r="BB211" s="169"/>
      <c r="BC211" s="169"/>
      <c r="BD211" s="169"/>
      <c r="BE211" s="169"/>
      <c r="BF211" s="169"/>
      <c r="BG211" s="169"/>
      <c r="BH211" s="169"/>
      <c r="BI211" s="169"/>
      <c r="BJ211" s="169"/>
      <c r="BK211" s="169"/>
      <c r="BL211" s="169"/>
      <c r="BM211" s="169"/>
      <c r="BN211" s="169"/>
      <c r="BO211" s="169"/>
      <c r="BP211" s="169"/>
      <c r="BQ211" s="169"/>
      <c r="BR211" s="169"/>
    </row>
    <row r="212" spans="1:70">
      <c r="A212" s="169"/>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169"/>
      <c r="AL212" s="169"/>
      <c r="AM212" s="169"/>
      <c r="AN212" s="169"/>
      <c r="AO212" s="169"/>
      <c r="AP212" s="169"/>
      <c r="AQ212" s="169"/>
      <c r="AR212" s="169"/>
      <c r="AS212" s="169"/>
      <c r="AT212" s="169"/>
      <c r="AU212" s="169"/>
      <c r="AV212" s="169"/>
      <c r="AW212" s="169"/>
      <c r="AX212" s="169"/>
      <c r="AY212" s="169"/>
      <c r="AZ212" s="169"/>
      <c r="BA212" s="169"/>
      <c r="BB212" s="169"/>
      <c r="BC212" s="169"/>
      <c r="BD212" s="169"/>
      <c r="BE212" s="169"/>
      <c r="BF212" s="169"/>
      <c r="BG212" s="169"/>
      <c r="BH212" s="169"/>
      <c r="BI212" s="169"/>
      <c r="BJ212" s="169"/>
      <c r="BK212" s="169"/>
      <c r="BL212" s="169"/>
      <c r="BM212" s="169"/>
      <c r="BN212" s="169"/>
      <c r="BO212" s="169"/>
      <c r="BP212" s="169"/>
      <c r="BQ212" s="169"/>
      <c r="BR212" s="169"/>
    </row>
    <row r="213" spans="1:70">
      <c r="A213" s="169"/>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169"/>
      <c r="AL213" s="169"/>
      <c r="AM213" s="169"/>
      <c r="AN213" s="169"/>
      <c r="AO213" s="169"/>
      <c r="AP213" s="169"/>
      <c r="AQ213" s="169"/>
      <c r="AR213" s="169"/>
      <c r="AS213" s="169"/>
      <c r="AT213" s="169"/>
      <c r="AU213" s="169"/>
      <c r="AV213" s="169"/>
      <c r="AW213" s="169"/>
      <c r="AX213" s="169"/>
      <c r="AY213" s="169"/>
      <c r="AZ213" s="169"/>
      <c r="BA213" s="169"/>
      <c r="BB213" s="169"/>
      <c r="BC213" s="169"/>
      <c r="BD213" s="169"/>
      <c r="BE213" s="169"/>
      <c r="BF213" s="169"/>
      <c r="BG213" s="169"/>
      <c r="BH213" s="169"/>
      <c r="BI213" s="169"/>
      <c r="BJ213" s="169"/>
      <c r="BK213" s="169"/>
      <c r="BL213" s="169"/>
      <c r="BM213" s="169"/>
      <c r="BN213" s="169"/>
      <c r="BO213" s="169"/>
      <c r="BP213" s="169"/>
      <c r="BQ213" s="169"/>
      <c r="BR213" s="169"/>
    </row>
    <row r="214" spans="1:70">
      <c r="A214" s="169"/>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169"/>
      <c r="AL214" s="169"/>
      <c r="AM214" s="169"/>
      <c r="AN214" s="169"/>
      <c r="AO214" s="169"/>
      <c r="AP214" s="169"/>
      <c r="AQ214" s="169"/>
      <c r="AR214" s="169"/>
      <c r="AS214" s="169"/>
      <c r="AT214" s="169"/>
      <c r="AU214" s="169"/>
      <c r="AV214" s="169"/>
      <c r="AW214" s="169"/>
      <c r="AX214" s="169"/>
      <c r="AY214" s="169"/>
      <c r="AZ214" s="169"/>
      <c r="BA214" s="169"/>
      <c r="BB214" s="169"/>
      <c r="BC214" s="169"/>
      <c r="BD214" s="169"/>
      <c r="BE214" s="169"/>
      <c r="BF214" s="169"/>
      <c r="BG214" s="169"/>
      <c r="BH214" s="169"/>
      <c r="BI214" s="169"/>
      <c r="BJ214" s="169"/>
      <c r="BK214" s="169"/>
      <c r="BL214" s="169"/>
      <c r="BM214" s="169"/>
      <c r="BN214" s="169"/>
      <c r="BO214" s="169"/>
      <c r="BP214" s="169"/>
      <c r="BQ214" s="169"/>
      <c r="BR214" s="169"/>
    </row>
    <row r="215" spans="1:70">
      <c r="A215" s="169"/>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169"/>
      <c r="AL215" s="169"/>
      <c r="AM215" s="169"/>
      <c r="AN215" s="169"/>
      <c r="AO215" s="169"/>
      <c r="AP215" s="169"/>
      <c r="AQ215" s="169"/>
      <c r="AR215" s="169"/>
      <c r="AS215" s="169"/>
      <c r="AT215" s="169"/>
      <c r="AU215" s="169"/>
      <c r="AV215" s="169"/>
      <c r="AW215" s="169"/>
      <c r="AX215" s="169"/>
      <c r="AY215" s="169"/>
      <c r="AZ215" s="169"/>
      <c r="BA215" s="169"/>
      <c r="BB215" s="169"/>
      <c r="BC215" s="169"/>
      <c r="BD215" s="169"/>
      <c r="BE215" s="169"/>
      <c r="BF215" s="169"/>
      <c r="BG215" s="169"/>
      <c r="BH215" s="169"/>
      <c r="BI215" s="169"/>
      <c r="BJ215" s="169"/>
      <c r="BK215" s="169"/>
      <c r="BL215" s="169"/>
      <c r="BM215" s="169"/>
      <c r="BN215" s="169"/>
      <c r="BO215" s="169"/>
      <c r="BP215" s="169"/>
      <c r="BQ215" s="169"/>
      <c r="BR215" s="169"/>
    </row>
    <row r="216" spans="1:70">
      <c r="A216" s="169"/>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169"/>
      <c r="AL216" s="169"/>
      <c r="AM216" s="169"/>
      <c r="AN216" s="169"/>
      <c r="AO216" s="169"/>
      <c r="AP216" s="169"/>
      <c r="AQ216" s="169"/>
      <c r="AR216" s="169"/>
      <c r="AS216" s="169"/>
      <c r="AT216" s="169"/>
      <c r="AU216" s="169"/>
      <c r="AV216" s="169"/>
      <c r="AW216" s="169"/>
      <c r="AX216" s="169"/>
      <c r="AY216" s="169"/>
      <c r="AZ216" s="169"/>
      <c r="BA216" s="169"/>
      <c r="BB216" s="169"/>
      <c r="BC216" s="169"/>
      <c r="BD216" s="169"/>
      <c r="BE216" s="169"/>
      <c r="BF216" s="169"/>
      <c r="BG216" s="169"/>
      <c r="BH216" s="169"/>
      <c r="BI216" s="169"/>
      <c r="BJ216" s="169"/>
      <c r="BK216" s="169"/>
      <c r="BL216" s="169"/>
      <c r="BM216" s="169"/>
      <c r="BN216" s="169"/>
      <c r="BO216" s="169"/>
      <c r="BP216" s="169"/>
      <c r="BQ216" s="169"/>
      <c r="BR216" s="169"/>
    </row>
    <row r="217" spans="1:70">
      <c r="A217" s="169"/>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169"/>
      <c r="AL217" s="169"/>
      <c r="AM217" s="169"/>
      <c r="AN217" s="169"/>
      <c r="AO217" s="169"/>
      <c r="AP217" s="169"/>
      <c r="AQ217" s="169"/>
      <c r="AR217" s="169"/>
      <c r="AS217" s="169"/>
      <c r="AT217" s="169"/>
      <c r="AU217" s="169"/>
      <c r="AV217" s="169"/>
      <c r="AW217" s="169"/>
      <c r="AX217" s="169"/>
      <c r="AY217" s="169"/>
      <c r="AZ217" s="169"/>
      <c r="BA217" s="169"/>
      <c r="BB217" s="169"/>
      <c r="BC217" s="169"/>
      <c r="BD217" s="169"/>
      <c r="BE217" s="169"/>
      <c r="BF217" s="169"/>
      <c r="BG217" s="169"/>
      <c r="BH217" s="169"/>
      <c r="BI217" s="169"/>
      <c r="BJ217" s="169"/>
      <c r="BK217" s="169"/>
      <c r="BL217" s="169"/>
      <c r="BM217" s="169"/>
      <c r="BN217" s="169"/>
      <c r="BO217" s="169"/>
      <c r="BP217" s="169"/>
      <c r="BQ217" s="169"/>
      <c r="BR217" s="169"/>
    </row>
    <row r="218" spans="1:70">
      <c r="A218" s="169"/>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169"/>
      <c r="AL218" s="169"/>
      <c r="AM218" s="169"/>
      <c r="AN218" s="169"/>
      <c r="AO218" s="169"/>
      <c r="AP218" s="169"/>
      <c r="AQ218" s="169"/>
      <c r="AR218" s="169"/>
      <c r="AS218" s="169"/>
      <c r="AT218" s="169"/>
      <c r="AU218" s="169"/>
      <c r="AV218" s="169"/>
      <c r="AW218" s="169"/>
      <c r="AX218" s="169"/>
      <c r="AY218" s="169"/>
      <c r="AZ218" s="169"/>
      <c r="BA218" s="169"/>
      <c r="BB218" s="169"/>
      <c r="BC218" s="169"/>
      <c r="BD218" s="169"/>
      <c r="BE218" s="169"/>
      <c r="BF218" s="169"/>
      <c r="BG218" s="169"/>
      <c r="BH218" s="169"/>
      <c r="BI218" s="169"/>
      <c r="BJ218" s="169"/>
      <c r="BK218" s="169"/>
      <c r="BL218" s="169"/>
      <c r="BM218" s="169"/>
      <c r="BN218" s="169"/>
      <c r="BO218" s="169"/>
      <c r="BP218" s="169"/>
      <c r="BQ218" s="169"/>
      <c r="BR218" s="169"/>
    </row>
    <row r="219" spans="1:70">
      <c r="A219" s="169"/>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169"/>
      <c r="AL219" s="169"/>
      <c r="AM219" s="169"/>
      <c r="AN219" s="169"/>
      <c r="AO219" s="169"/>
      <c r="AP219" s="169"/>
      <c r="AQ219" s="169"/>
      <c r="AR219" s="169"/>
      <c r="AS219" s="169"/>
      <c r="AT219" s="169"/>
      <c r="AU219" s="169"/>
      <c r="AV219" s="169"/>
      <c r="AW219" s="169"/>
      <c r="AX219" s="169"/>
      <c r="AY219" s="169"/>
      <c r="AZ219" s="169"/>
      <c r="BA219" s="169"/>
      <c r="BB219" s="169"/>
      <c r="BC219" s="169"/>
      <c r="BD219" s="169"/>
      <c r="BE219" s="169"/>
      <c r="BF219" s="169"/>
      <c r="BG219" s="169"/>
      <c r="BH219" s="169"/>
      <c r="BI219" s="169"/>
      <c r="BJ219" s="169"/>
      <c r="BK219" s="169"/>
      <c r="BL219" s="169"/>
      <c r="BM219" s="169"/>
      <c r="BN219" s="169"/>
      <c r="BO219" s="169"/>
      <c r="BP219" s="169"/>
      <c r="BQ219" s="169"/>
      <c r="BR219" s="169"/>
    </row>
    <row r="220" spans="1:70">
      <c r="A220" s="169"/>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169"/>
      <c r="AL220" s="169"/>
      <c r="AM220" s="169"/>
      <c r="AN220" s="169"/>
      <c r="AO220" s="169"/>
      <c r="AP220" s="169"/>
      <c r="AQ220" s="169"/>
      <c r="AR220" s="169"/>
      <c r="AS220" s="169"/>
      <c r="AT220" s="169"/>
      <c r="AU220" s="169"/>
      <c r="AV220" s="169"/>
      <c r="AW220" s="169"/>
      <c r="AX220" s="169"/>
      <c r="AY220" s="169"/>
      <c r="AZ220" s="169"/>
      <c r="BA220" s="169"/>
      <c r="BB220" s="169"/>
      <c r="BC220" s="169"/>
      <c r="BD220" s="169"/>
      <c r="BE220" s="169"/>
      <c r="BF220" s="169"/>
      <c r="BG220" s="169"/>
      <c r="BH220" s="169"/>
      <c r="BI220" s="169"/>
      <c r="BJ220" s="169"/>
      <c r="BK220" s="169"/>
      <c r="BL220" s="169"/>
      <c r="BM220" s="169"/>
      <c r="BN220" s="169"/>
      <c r="BO220" s="169"/>
      <c r="BP220" s="169"/>
      <c r="BQ220" s="169"/>
      <c r="BR220" s="169"/>
    </row>
    <row r="221" spans="1:70">
      <c r="A221" s="169"/>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c r="AI221" s="41"/>
      <c r="AJ221" s="41"/>
      <c r="AK221" s="169"/>
      <c r="AL221" s="169"/>
      <c r="AM221" s="169"/>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69"/>
      <c r="BR221" s="169"/>
    </row>
    <row r="222" spans="1:70">
      <c r="A222" s="169"/>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169"/>
      <c r="AL222" s="169"/>
      <c r="AM222" s="169"/>
      <c r="AN222" s="169"/>
      <c r="AO222" s="169"/>
      <c r="AP222" s="169"/>
      <c r="AQ222" s="169"/>
      <c r="AR222" s="169"/>
      <c r="AS222" s="169"/>
      <c r="AT222" s="169"/>
      <c r="AU222" s="169"/>
      <c r="AV222" s="169"/>
      <c r="AW222" s="169"/>
      <c r="AX222" s="169"/>
      <c r="AY222" s="169"/>
      <c r="AZ222" s="169"/>
      <c r="BA222" s="169"/>
      <c r="BB222" s="169"/>
      <c r="BC222" s="169"/>
      <c r="BD222" s="169"/>
      <c r="BE222" s="169"/>
      <c r="BF222" s="169"/>
      <c r="BG222" s="169"/>
      <c r="BH222" s="169"/>
      <c r="BI222" s="169"/>
      <c r="BJ222" s="169"/>
      <c r="BK222" s="169"/>
      <c r="BL222" s="169"/>
      <c r="BM222" s="169"/>
      <c r="BN222" s="169"/>
      <c r="BO222" s="169"/>
      <c r="BP222" s="169"/>
      <c r="BQ222" s="169"/>
      <c r="BR222" s="169"/>
    </row>
    <row r="223" spans="1:70">
      <c r="A223" s="169"/>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169"/>
      <c r="AL223" s="169"/>
      <c r="AM223" s="169"/>
      <c r="AN223" s="169"/>
      <c r="AO223" s="169"/>
      <c r="AP223" s="169"/>
      <c r="AQ223" s="169"/>
      <c r="AR223" s="169"/>
      <c r="AS223" s="169"/>
      <c r="AT223" s="169"/>
      <c r="AU223" s="169"/>
      <c r="AV223" s="169"/>
      <c r="AW223" s="169"/>
      <c r="AX223" s="169"/>
      <c r="AY223" s="169"/>
      <c r="AZ223" s="169"/>
      <c r="BA223" s="169"/>
      <c r="BB223" s="169"/>
      <c r="BC223" s="169"/>
      <c r="BD223" s="169"/>
      <c r="BE223" s="169"/>
      <c r="BF223" s="169"/>
      <c r="BG223" s="169"/>
      <c r="BH223" s="169"/>
      <c r="BI223" s="169"/>
      <c r="BJ223" s="169"/>
      <c r="BK223" s="169"/>
      <c r="BL223" s="169"/>
      <c r="BM223" s="169"/>
      <c r="BN223" s="169"/>
      <c r="BO223" s="169"/>
      <c r="BP223" s="169"/>
      <c r="BQ223" s="169"/>
      <c r="BR223" s="169"/>
    </row>
    <row r="224" spans="1:70">
      <c r="A224" s="169"/>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169"/>
      <c r="AL224" s="169"/>
      <c r="AM224" s="169"/>
      <c r="AN224" s="169"/>
      <c r="AO224" s="169"/>
      <c r="AP224" s="169"/>
      <c r="AQ224" s="169"/>
      <c r="AR224" s="169"/>
      <c r="AS224" s="169"/>
      <c r="AT224" s="169"/>
      <c r="AU224" s="169"/>
      <c r="AV224" s="169"/>
      <c r="AW224" s="169"/>
      <c r="AX224" s="169"/>
      <c r="AY224" s="169"/>
      <c r="AZ224" s="169"/>
      <c r="BA224" s="169"/>
      <c r="BB224" s="169"/>
      <c r="BC224" s="169"/>
      <c r="BD224" s="169"/>
      <c r="BE224" s="169"/>
      <c r="BF224" s="169"/>
      <c r="BG224" s="169"/>
      <c r="BH224" s="169"/>
      <c r="BI224" s="169"/>
      <c r="BJ224" s="169"/>
      <c r="BK224" s="169"/>
      <c r="BL224" s="169"/>
      <c r="BM224" s="169"/>
      <c r="BN224" s="169"/>
      <c r="BO224" s="169"/>
      <c r="BP224" s="169"/>
      <c r="BQ224" s="169"/>
      <c r="BR224" s="169"/>
    </row>
    <row r="225" spans="1:70">
      <c r="A225" s="169"/>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c r="AI225" s="41"/>
      <c r="AJ225" s="41"/>
      <c r="AK225" s="169"/>
      <c r="AL225" s="169"/>
      <c r="AM225" s="169"/>
      <c r="AN225" s="169"/>
      <c r="AO225" s="169"/>
      <c r="AP225" s="169"/>
      <c r="AQ225" s="169"/>
      <c r="AR225" s="169"/>
      <c r="AS225" s="169"/>
      <c r="AT225" s="169"/>
      <c r="AU225" s="169"/>
      <c r="AV225" s="169"/>
      <c r="AW225" s="169"/>
      <c r="AX225" s="169"/>
      <c r="AY225" s="169"/>
      <c r="AZ225" s="169"/>
      <c r="BA225" s="169"/>
      <c r="BB225" s="169"/>
      <c r="BC225" s="169"/>
      <c r="BD225" s="169"/>
      <c r="BE225" s="169"/>
      <c r="BF225" s="169"/>
      <c r="BG225" s="169"/>
      <c r="BH225" s="169"/>
      <c r="BI225" s="169"/>
      <c r="BJ225" s="169"/>
      <c r="BK225" s="169"/>
      <c r="BL225" s="169"/>
      <c r="BM225" s="169"/>
      <c r="BN225" s="169"/>
      <c r="BO225" s="169"/>
      <c r="BP225" s="169"/>
      <c r="BQ225" s="169"/>
      <c r="BR225" s="169"/>
    </row>
    <row r="226" spans="1:70">
      <c r="A226" s="169"/>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169"/>
      <c r="AL226" s="169"/>
      <c r="AM226" s="169"/>
      <c r="AN226" s="169"/>
      <c r="AO226" s="169"/>
      <c r="AP226" s="169"/>
      <c r="AQ226" s="169"/>
      <c r="AR226" s="169"/>
      <c r="AS226" s="169"/>
      <c r="AT226" s="169"/>
      <c r="AU226" s="169"/>
      <c r="AV226" s="169"/>
      <c r="AW226" s="169"/>
      <c r="AX226" s="169"/>
      <c r="AY226" s="169"/>
      <c r="AZ226" s="169"/>
      <c r="BA226" s="169"/>
      <c r="BB226" s="169"/>
      <c r="BC226" s="169"/>
      <c r="BD226" s="169"/>
      <c r="BE226" s="169"/>
      <c r="BF226" s="169"/>
      <c r="BG226" s="169"/>
      <c r="BH226" s="169"/>
      <c r="BI226" s="169"/>
      <c r="BJ226" s="169"/>
      <c r="BK226" s="169"/>
      <c r="BL226" s="169"/>
      <c r="BM226" s="169"/>
      <c r="BN226" s="169"/>
      <c r="BO226" s="169"/>
      <c r="BP226" s="169"/>
      <c r="BQ226" s="169"/>
      <c r="BR226" s="169"/>
    </row>
    <row r="227" spans="1:70">
      <c r="A227" s="169"/>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169"/>
      <c r="AL227" s="169"/>
      <c r="AM227" s="169"/>
      <c r="AN227" s="169"/>
      <c r="AO227" s="169"/>
      <c r="AP227" s="169"/>
      <c r="AQ227" s="169"/>
      <c r="AR227" s="169"/>
      <c r="AS227" s="169"/>
      <c r="AT227" s="169"/>
      <c r="AU227" s="169"/>
      <c r="AV227" s="169"/>
      <c r="AW227" s="169"/>
      <c r="AX227" s="169"/>
      <c r="AY227" s="169"/>
      <c r="AZ227" s="169"/>
      <c r="BA227" s="169"/>
      <c r="BB227" s="169"/>
      <c r="BC227" s="169"/>
      <c r="BD227" s="169"/>
      <c r="BE227" s="169"/>
      <c r="BF227" s="169"/>
      <c r="BG227" s="169"/>
      <c r="BH227" s="169"/>
      <c r="BI227" s="169"/>
      <c r="BJ227" s="169"/>
      <c r="BK227" s="169"/>
      <c r="BL227" s="169"/>
      <c r="BM227" s="169"/>
      <c r="BN227" s="169"/>
      <c r="BO227" s="169"/>
      <c r="BP227" s="169"/>
      <c r="BQ227" s="169"/>
      <c r="BR227" s="169"/>
    </row>
    <row r="228" spans="1:70">
      <c r="A228" s="169"/>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169"/>
      <c r="AL228" s="169"/>
      <c r="AM228" s="169"/>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69"/>
      <c r="BR228" s="169"/>
    </row>
    <row r="229" spans="1:70">
      <c r="A229" s="169"/>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c r="AI229" s="41"/>
      <c r="AJ229" s="41"/>
      <c r="AK229" s="169"/>
      <c r="AL229" s="169"/>
      <c r="AM229" s="169"/>
      <c r="AN229" s="169"/>
      <c r="AO229" s="169"/>
      <c r="AP229" s="169"/>
      <c r="AQ229" s="169"/>
      <c r="AR229" s="169"/>
      <c r="AS229" s="169"/>
      <c r="AT229" s="169"/>
      <c r="AU229" s="169"/>
      <c r="AV229" s="169"/>
      <c r="AW229" s="169"/>
      <c r="AX229" s="169"/>
      <c r="AY229" s="169"/>
      <c r="AZ229" s="169"/>
      <c r="BA229" s="169"/>
      <c r="BB229" s="169"/>
      <c r="BC229" s="169"/>
      <c r="BD229" s="169"/>
      <c r="BE229" s="169"/>
      <c r="BF229" s="169"/>
      <c r="BG229" s="169"/>
      <c r="BH229" s="169"/>
      <c r="BI229" s="169"/>
      <c r="BJ229" s="169"/>
      <c r="BK229" s="169"/>
      <c r="BL229" s="169"/>
      <c r="BM229" s="169"/>
      <c r="BN229" s="169"/>
      <c r="BO229" s="169"/>
      <c r="BP229" s="169"/>
      <c r="BQ229" s="169"/>
      <c r="BR229" s="169"/>
    </row>
    <row r="230" spans="1:70">
      <c r="A230" s="169"/>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c r="AI230" s="41"/>
      <c r="AJ230" s="41"/>
      <c r="AK230" s="169"/>
      <c r="AL230" s="169"/>
      <c r="AM230" s="169"/>
      <c r="AN230" s="169"/>
      <c r="AO230" s="169"/>
      <c r="AP230" s="169"/>
      <c r="AQ230" s="169"/>
      <c r="AR230" s="169"/>
      <c r="AS230" s="169"/>
      <c r="AT230" s="169"/>
      <c r="AU230" s="169"/>
      <c r="AV230" s="169"/>
      <c r="AW230" s="169"/>
      <c r="AX230" s="169"/>
      <c r="AY230" s="169"/>
      <c r="AZ230" s="169"/>
      <c r="BA230" s="169"/>
      <c r="BB230" s="169"/>
      <c r="BC230" s="169"/>
      <c r="BD230" s="169"/>
      <c r="BE230" s="169"/>
      <c r="BF230" s="169"/>
      <c r="BG230" s="169"/>
      <c r="BH230" s="169"/>
      <c r="BI230" s="169"/>
      <c r="BJ230" s="169"/>
      <c r="BK230" s="169"/>
      <c r="BL230" s="169"/>
      <c r="BM230" s="169"/>
      <c r="BN230" s="169"/>
      <c r="BO230" s="169"/>
      <c r="BP230" s="169"/>
      <c r="BQ230" s="169"/>
      <c r="BR230" s="169"/>
    </row>
    <row r="231" spans="1:70">
      <c r="A231" s="169"/>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169"/>
      <c r="AL231" s="169"/>
      <c r="AM231" s="169"/>
      <c r="AN231" s="169"/>
      <c r="AO231" s="169"/>
      <c r="AP231" s="169"/>
      <c r="AQ231" s="169"/>
      <c r="AR231" s="169"/>
      <c r="AS231" s="169"/>
      <c r="AT231" s="169"/>
      <c r="AU231" s="169"/>
      <c r="AV231" s="169"/>
      <c r="AW231" s="169"/>
      <c r="AX231" s="169"/>
      <c r="AY231" s="169"/>
      <c r="AZ231" s="169"/>
      <c r="BA231" s="169"/>
      <c r="BB231" s="169"/>
      <c r="BC231" s="169"/>
      <c r="BD231" s="169"/>
      <c r="BE231" s="169"/>
      <c r="BF231" s="169"/>
      <c r="BG231" s="169"/>
      <c r="BH231" s="169"/>
      <c r="BI231" s="169"/>
      <c r="BJ231" s="169"/>
      <c r="BK231" s="169"/>
      <c r="BL231" s="169"/>
      <c r="BM231" s="169"/>
      <c r="BN231" s="169"/>
      <c r="BO231" s="169"/>
      <c r="BP231" s="169"/>
      <c r="BQ231" s="169"/>
      <c r="BR231" s="169"/>
    </row>
    <row r="232" spans="1:70">
      <c r="A232" s="169"/>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c r="AI232" s="41"/>
      <c r="AJ232" s="41"/>
      <c r="AK232" s="169"/>
      <c r="AL232" s="169"/>
      <c r="AM232" s="169"/>
      <c r="AN232" s="169"/>
      <c r="AO232" s="169"/>
      <c r="AP232" s="169"/>
      <c r="AQ232" s="169"/>
      <c r="AR232" s="169"/>
      <c r="AS232" s="169"/>
      <c r="AT232" s="169"/>
      <c r="AU232" s="169"/>
      <c r="AV232" s="169"/>
      <c r="AW232" s="169"/>
      <c r="AX232" s="169"/>
      <c r="AY232" s="169"/>
      <c r="AZ232" s="169"/>
      <c r="BA232" s="169"/>
      <c r="BB232" s="169"/>
      <c r="BC232" s="169"/>
      <c r="BD232" s="169"/>
      <c r="BE232" s="169"/>
      <c r="BF232" s="169"/>
      <c r="BG232" s="169"/>
      <c r="BH232" s="169"/>
      <c r="BI232" s="169"/>
      <c r="BJ232" s="169"/>
      <c r="BK232" s="169"/>
      <c r="BL232" s="169"/>
      <c r="BM232" s="169"/>
      <c r="BN232" s="169"/>
      <c r="BO232" s="169"/>
      <c r="BP232" s="169"/>
      <c r="BQ232" s="169"/>
      <c r="BR232" s="169"/>
    </row>
    <row r="233" spans="1:70">
      <c r="A233" s="169"/>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c r="AI233" s="41"/>
      <c r="AJ233" s="41"/>
      <c r="AK233" s="169"/>
      <c r="AL233" s="169"/>
      <c r="AM233" s="169"/>
      <c r="AN233" s="169"/>
      <c r="AO233" s="169"/>
      <c r="AP233" s="169"/>
      <c r="AQ233" s="169"/>
      <c r="AR233" s="169"/>
      <c r="AS233" s="169"/>
      <c r="AT233" s="169"/>
      <c r="AU233" s="169"/>
      <c r="AV233" s="169"/>
      <c r="AW233" s="169"/>
      <c r="AX233" s="169"/>
      <c r="AY233" s="169"/>
      <c r="AZ233" s="169"/>
      <c r="BA233" s="169"/>
      <c r="BB233" s="169"/>
      <c r="BC233" s="169"/>
      <c r="BD233" s="169"/>
      <c r="BE233" s="169"/>
      <c r="BF233" s="169"/>
      <c r="BG233" s="169"/>
      <c r="BH233" s="169"/>
      <c r="BI233" s="169"/>
      <c r="BJ233" s="169"/>
      <c r="BK233" s="169"/>
      <c r="BL233" s="169"/>
      <c r="BM233" s="169"/>
      <c r="BN233" s="169"/>
      <c r="BO233" s="169"/>
      <c r="BP233" s="169"/>
      <c r="BQ233" s="169"/>
      <c r="BR233" s="169"/>
    </row>
    <row r="234" spans="1:70">
      <c r="A234" s="169"/>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c r="AG234" s="41"/>
      <c r="AH234" s="41"/>
      <c r="AI234" s="41"/>
      <c r="AJ234" s="41"/>
      <c r="AK234" s="169"/>
      <c r="AL234" s="169"/>
      <c r="AM234" s="169"/>
      <c r="AN234" s="169"/>
      <c r="AO234" s="169"/>
      <c r="AP234" s="169"/>
      <c r="AQ234" s="169"/>
      <c r="AR234" s="169"/>
      <c r="AS234" s="169"/>
      <c r="AT234" s="169"/>
      <c r="AU234" s="169"/>
      <c r="AV234" s="169"/>
      <c r="AW234" s="169"/>
      <c r="AX234" s="169"/>
      <c r="AY234" s="169"/>
      <c r="AZ234" s="169"/>
      <c r="BA234" s="169"/>
      <c r="BB234" s="169"/>
      <c r="BC234" s="169"/>
      <c r="BD234" s="169"/>
      <c r="BE234" s="169"/>
      <c r="BF234" s="169"/>
      <c r="BG234" s="169"/>
      <c r="BH234" s="169"/>
      <c r="BI234" s="169"/>
      <c r="BJ234" s="169"/>
      <c r="BK234" s="169"/>
      <c r="BL234" s="169"/>
      <c r="BM234" s="169"/>
      <c r="BN234" s="169"/>
      <c r="BO234" s="169"/>
      <c r="BP234" s="169"/>
      <c r="BQ234" s="169"/>
      <c r="BR234" s="169"/>
    </row>
    <row r="235" spans="1:70">
      <c r="A235" s="169"/>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c r="AI235" s="41"/>
      <c r="AJ235" s="41"/>
      <c r="AK235" s="169"/>
      <c r="AL235" s="169"/>
      <c r="AM235" s="169"/>
      <c r="AN235" s="169"/>
      <c r="AO235" s="169"/>
      <c r="AP235" s="169"/>
      <c r="AQ235" s="169"/>
      <c r="AR235" s="169"/>
      <c r="AS235" s="169"/>
      <c r="AT235" s="169"/>
      <c r="AU235" s="169"/>
      <c r="AV235" s="169"/>
      <c r="AW235" s="169"/>
      <c r="AX235" s="169"/>
      <c r="AY235" s="169"/>
      <c r="AZ235" s="169"/>
      <c r="BA235" s="169"/>
      <c r="BB235" s="169"/>
      <c r="BC235" s="169"/>
      <c r="BD235" s="169"/>
      <c r="BE235" s="169"/>
      <c r="BF235" s="169"/>
      <c r="BG235" s="169"/>
      <c r="BH235" s="169"/>
      <c r="BI235" s="169"/>
      <c r="BJ235" s="169"/>
      <c r="BK235" s="169"/>
      <c r="BL235" s="169"/>
      <c r="BM235" s="169"/>
      <c r="BN235" s="169"/>
      <c r="BO235" s="169"/>
      <c r="BP235" s="169"/>
      <c r="BQ235" s="169"/>
      <c r="BR235" s="169"/>
    </row>
    <row r="236" spans="1:70">
      <c r="A236" s="169"/>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c r="AI236" s="41"/>
      <c r="AJ236" s="41"/>
      <c r="AK236" s="169"/>
      <c r="AL236" s="169"/>
      <c r="AM236" s="169"/>
      <c r="AN236" s="169"/>
      <c r="AO236" s="169"/>
      <c r="AP236" s="169"/>
      <c r="AQ236" s="169"/>
      <c r="AR236" s="169"/>
      <c r="AS236" s="169"/>
      <c r="AT236" s="169"/>
      <c r="AU236" s="169"/>
      <c r="AV236" s="169"/>
      <c r="AW236" s="169"/>
      <c r="AX236" s="169"/>
      <c r="AY236" s="169"/>
      <c r="AZ236" s="169"/>
      <c r="BA236" s="169"/>
      <c r="BB236" s="169"/>
      <c r="BC236" s="169"/>
      <c r="BD236" s="169"/>
      <c r="BE236" s="169"/>
      <c r="BF236" s="169"/>
      <c r="BG236" s="169"/>
      <c r="BH236" s="169"/>
      <c r="BI236" s="169"/>
      <c r="BJ236" s="169"/>
      <c r="BK236" s="169"/>
      <c r="BL236" s="169"/>
      <c r="BM236" s="169"/>
      <c r="BN236" s="169"/>
      <c r="BO236" s="169"/>
      <c r="BP236" s="169"/>
      <c r="BQ236" s="169"/>
      <c r="BR236" s="169"/>
    </row>
    <row r="237" spans="1:70">
      <c r="A237" s="169"/>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c r="AI237" s="41"/>
      <c r="AJ237" s="41"/>
      <c r="AK237" s="169"/>
      <c r="AL237" s="169"/>
      <c r="AM237" s="169"/>
      <c r="AN237" s="169"/>
      <c r="AO237" s="169"/>
      <c r="AP237" s="169"/>
      <c r="AQ237" s="169"/>
      <c r="AR237" s="169"/>
      <c r="AS237" s="169"/>
      <c r="AT237" s="169"/>
      <c r="AU237" s="169"/>
      <c r="AV237" s="169"/>
      <c r="AW237" s="169"/>
      <c r="AX237" s="169"/>
      <c r="AY237" s="169"/>
      <c r="AZ237" s="169"/>
      <c r="BA237" s="169"/>
      <c r="BB237" s="169"/>
      <c r="BC237" s="169"/>
      <c r="BD237" s="169"/>
      <c r="BE237" s="169"/>
      <c r="BF237" s="169"/>
      <c r="BG237" s="169"/>
      <c r="BH237" s="169"/>
      <c r="BI237" s="169"/>
      <c r="BJ237" s="169"/>
      <c r="BK237" s="169"/>
      <c r="BL237" s="169"/>
      <c r="BM237" s="169"/>
      <c r="BN237" s="169"/>
      <c r="BO237" s="169"/>
      <c r="BP237" s="169"/>
      <c r="BQ237" s="169"/>
      <c r="BR237" s="169"/>
    </row>
    <row r="238" spans="1:70">
      <c r="A238" s="169"/>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c r="AG238" s="41"/>
      <c r="AH238" s="41"/>
      <c r="AI238" s="41"/>
      <c r="AJ238" s="41"/>
      <c r="AK238" s="169"/>
      <c r="AL238" s="169"/>
      <c r="AM238" s="169"/>
      <c r="AN238" s="169"/>
      <c r="AO238" s="169"/>
      <c r="AP238" s="169"/>
      <c r="AQ238" s="169"/>
      <c r="AR238" s="169"/>
      <c r="AS238" s="169"/>
      <c r="AT238" s="169"/>
      <c r="AU238" s="169"/>
      <c r="AV238" s="169"/>
      <c r="AW238" s="169"/>
      <c r="AX238" s="169"/>
      <c r="AY238" s="169"/>
      <c r="AZ238" s="169"/>
      <c r="BA238" s="169"/>
      <c r="BB238" s="169"/>
      <c r="BC238" s="169"/>
      <c r="BD238" s="169"/>
      <c r="BE238" s="169"/>
      <c r="BF238" s="169"/>
      <c r="BG238" s="169"/>
      <c r="BH238" s="169"/>
      <c r="BI238" s="169"/>
      <c r="BJ238" s="169"/>
      <c r="BK238" s="169"/>
      <c r="BL238" s="169"/>
      <c r="BM238" s="169"/>
      <c r="BN238" s="169"/>
      <c r="BO238" s="169"/>
      <c r="BP238" s="169"/>
      <c r="BQ238" s="169"/>
      <c r="BR238" s="169"/>
    </row>
    <row r="239" spans="1:70">
      <c r="A239" s="169"/>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c r="AI239" s="41"/>
      <c r="AJ239" s="41"/>
      <c r="AK239" s="169"/>
      <c r="AL239" s="169"/>
      <c r="AM239" s="169"/>
      <c r="AN239" s="169"/>
      <c r="AO239" s="169"/>
      <c r="AP239" s="169"/>
      <c r="AQ239" s="169"/>
      <c r="AR239" s="169"/>
      <c r="AS239" s="169"/>
      <c r="AT239" s="169"/>
      <c r="AU239" s="169"/>
      <c r="AV239" s="169"/>
      <c r="AW239" s="169"/>
      <c r="AX239" s="169"/>
      <c r="AY239" s="169"/>
      <c r="AZ239" s="169"/>
      <c r="BA239" s="169"/>
      <c r="BB239" s="169"/>
      <c r="BC239" s="169"/>
      <c r="BD239" s="169"/>
      <c r="BE239" s="169"/>
      <c r="BF239" s="169"/>
      <c r="BG239" s="169"/>
      <c r="BH239" s="169"/>
      <c r="BI239" s="169"/>
      <c r="BJ239" s="169"/>
      <c r="BK239" s="169"/>
      <c r="BL239" s="169"/>
      <c r="BM239" s="169"/>
      <c r="BN239" s="169"/>
      <c r="BO239" s="169"/>
      <c r="BP239" s="169"/>
      <c r="BQ239" s="169"/>
      <c r="BR239" s="169"/>
    </row>
    <row r="240" spans="1:70">
      <c r="A240" s="169"/>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c r="AI240" s="41"/>
      <c r="AJ240" s="41"/>
      <c r="AK240" s="169"/>
      <c r="AL240" s="169"/>
      <c r="AM240" s="169"/>
      <c r="AN240" s="169"/>
      <c r="AO240" s="169"/>
      <c r="AP240" s="169"/>
      <c r="AQ240" s="169"/>
      <c r="AR240" s="169"/>
      <c r="AS240" s="169"/>
      <c r="AT240" s="169"/>
      <c r="AU240" s="169"/>
      <c r="AV240" s="169"/>
      <c r="AW240" s="169"/>
      <c r="AX240" s="169"/>
      <c r="AY240" s="169"/>
      <c r="AZ240" s="169"/>
      <c r="BA240" s="169"/>
      <c r="BB240" s="169"/>
      <c r="BC240" s="169"/>
      <c r="BD240" s="169"/>
      <c r="BE240" s="169"/>
      <c r="BF240" s="169"/>
      <c r="BG240" s="169"/>
      <c r="BH240" s="169"/>
      <c r="BI240" s="169"/>
      <c r="BJ240" s="169"/>
      <c r="BK240" s="169"/>
      <c r="BL240" s="169"/>
      <c r="BM240" s="169"/>
      <c r="BN240" s="169"/>
      <c r="BO240" s="169"/>
      <c r="BP240" s="169"/>
      <c r="BQ240" s="169"/>
      <c r="BR240" s="169"/>
    </row>
    <row r="241" spans="1:70">
      <c r="A241" s="169"/>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c r="AI241" s="41"/>
      <c r="AJ241" s="41"/>
      <c r="AK241" s="169"/>
      <c r="AL241" s="169"/>
      <c r="AM241" s="169"/>
      <c r="AN241" s="169"/>
      <c r="AO241" s="169"/>
      <c r="AP241" s="169"/>
      <c r="AQ241" s="169"/>
      <c r="AR241" s="169"/>
      <c r="AS241" s="169"/>
      <c r="AT241" s="169"/>
      <c r="AU241" s="169"/>
      <c r="AV241" s="169"/>
      <c r="AW241" s="169"/>
      <c r="AX241" s="169"/>
      <c r="AY241" s="169"/>
      <c r="AZ241" s="169"/>
      <c r="BA241" s="169"/>
      <c r="BB241" s="169"/>
      <c r="BC241" s="169"/>
      <c r="BD241" s="169"/>
      <c r="BE241" s="169"/>
      <c r="BF241" s="169"/>
      <c r="BG241" s="169"/>
      <c r="BH241" s="169"/>
      <c r="BI241" s="169"/>
      <c r="BJ241" s="169"/>
      <c r="BK241" s="169"/>
      <c r="BL241" s="169"/>
      <c r="BM241" s="169"/>
      <c r="BN241" s="169"/>
      <c r="BO241" s="169"/>
      <c r="BP241" s="169"/>
      <c r="BQ241" s="169"/>
      <c r="BR241" s="169"/>
    </row>
    <row r="242" spans="1:70">
      <c r="A242" s="169"/>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169"/>
      <c r="AL242" s="169"/>
      <c r="AM242" s="169"/>
      <c r="AN242" s="169"/>
      <c r="AO242" s="169"/>
      <c r="AP242" s="169"/>
      <c r="AQ242" s="169"/>
      <c r="AR242" s="169"/>
      <c r="AS242" s="169"/>
      <c r="AT242" s="169"/>
      <c r="AU242" s="169"/>
      <c r="AV242" s="169"/>
      <c r="AW242" s="169"/>
      <c r="AX242" s="169"/>
      <c r="AY242" s="169"/>
      <c r="AZ242" s="169"/>
      <c r="BA242" s="169"/>
      <c r="BB242" s="169"/>
      <c r="BC242" s="169"/>
      <c r="BD242" s="169"/>
      <c r="BE242" s="169"/>
      <c r="BF242" s="169"/>
      <c r="BG242" s="169"/>
      <c r="BH242" s="169"/>
      <c r="BI242" s="169"/>
      <c r="BJ242" s="169"/>
      <c r="BK242" s="169"/>
      <c r="BL242" s="169"/>
      <c r="BM242" s="169"/>
      <c r="BN242" s="169"/>
      <c r="BO242" s="169"/>
      <c r="BP242" s="169"/>
      <c r="BQ242" s="169"/>
      <c r="BR242" s="169"/>
    </row>
    <row r="243" spans="1:70">
      <c r="A243" s="169"/>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c r="AI243" s="41"/>
      <c r="AJ243" s="41"/>
      <c r="AK243" s="169"/>
      <c r="AL243" s="169"/>
      <c r="AM243" s="169"/>
      <c r="AN243" s="169"/>
      <c r="AO243" s="169"/>
      <c r="AP243" s="169"/>
      <c r="AQ243" s="169"/>
      <c r="AR243" s="169"/>
      <c r="AS243" s="169"/>
      <c r="AT243" s="169"/>
      <c r="AU243" s="169"/>
      <c r="AV243" s="169"/>
      <c r="AW243" s="169"/>
      <c r="AX243" s="169"/>
      <c r="AY243" s="169"/>
      <c r="AZ243" s="169"/>
      <c r="BA243" s="169"/>
      <c r="BB243" s="169"/>
      <c r="BC243" s="169"/>
      <c r="BD243" s="169"/>
      <c r="BE243" s="169"/>
      <c r="BF243" s="169"/>
      <c r="BG243" s="169"/>
      <c r="BH243" s="169"/>
      <c r="BI243" s="169"/>
      <c r="BJ243" s="169"/>
      <c r="BK243" s="169"/>
      <c r="BL243" s="169"/>
      <c r="BM243" s="169"/>
      <c r="BN243" s="169"/>
      <c r="BO243" s="169"/>
      <c r="BP243" s="169"/>
      <c r="BQ243" s="169"/>
      <c r="BR243" s="169"/>
    </row>
    <row r="244" spans="1:70">
      <c r="A244" s="169"/>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c r="AI244" s="41"/>
      <c r="AJ244" s="41"/>
      <c r="AK244" s="169"/>
      <c r="AL244" s="169"/>
      <c r="AM244" s="169"/>
      <c r="AN244" s="169"/>
      <c r="AO244" s="169"/>
      <c r="AP244" s="169"/>
      <c r="AQ244" s="169"/>
      <c r="AR244" s="169"/>
      <c r="AS244" s="169"/>
      <c r="AT244" s="169"/>
      <c r="AU244" s="169"/>
      <c r="AV244" s="169"/>
      <c r="AW244" s="169"/>
      <c r="AX244" s="169"/>
      <c r="AY244" s="169"/>
      <c r="AZ244" s="169"/>
      <c r="BA244" s="169"/>
      <c r="BB244" s="169"/>
      <c r="BC244" s="169"/>
      <c r="BD244" s="169"/>
      <c r="BE244" s="169"/>
      <c r="BF244" s="169"/>
      <c r="BG244" s="169"/>
      <c r="BH244" s="169"/>
      <c r="BI244" s="169"/>
      <c r="BJ244" s="169"/>
      <c r="BK244" s="169"/>
      <c r="BL244" s="169"/>
      <c r="BM244" s="169"/>
      <c r="BN244" s="169"/>
      <c r="BO244" s="169"/>
      <c r="BP244" s="169"/>
      <c r="BQ244" s="169"/>
      <c r="BR244" s="169"/>
    </row>
    <row r="245" spans="1:70">
      <c r="A245" s="169"/>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c r="AI245" s="41"/>
      <c r="AJ245" s="41"/>
      <c r="AK245" s="169"/>
      <c r="AL245" s="169"/>
      <c r="AM245" s="169"/>
      <c r="AN245" s="169"/>
      <c r="AO245" s="169"/>
      <c r="AP245" s="169"/>
      <c r="AQ245" s="169"/>
      <c r="AR245" s="169"/>
      <c r="AS245" s="169"/>
      <c r="AT245" s="169"/>
      <c r="AU245" s="169"/>
      <c r="AV245" s="169"/>
      <c r="AW245" s="169"/>
      <c r="AX245" s="169"/>
      <c r="AY245" s="169"/>
      <c r="AZ245" s="169"/>
      <c r="BA245" s="169"/>
      <c r="BB245" s="169"/>
      <c r="BC245" s="169"/>
      <c r="BD245" s="169"/>
      <c r="BE245" s="169"/>
      <c r="BF245" s="169"/>
      <c r="BG245" s="169"/>
      <c r="BH245" s="169"/>
      <c r="BI245" s="169"/>
      <c r="BJ245" s="169"/>
      <c r="BK245" s="169"/>
      <c r="BL245" s="169"/>
      <c r="BM245" s="169"/>
      <c r="BN245" s="169"/>
      <c r="BO245" s="169"/>
      <c r="BP245" s="169"/>
      <c r="BQ245" s="169"/>
      <c r="BR245" s="169"/>
    </row>
    <row r="246" spans="1:70">
      <c r="A246" s="169"/>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c r="AG246" s="41"/>
      <c r="AH246" s="41"/>
      <c r="AI246" s="41"/>
      <c r="AJ246" s="41"/>
      <c r="AK246" s="169"/>
      <c r="AL246" s="169"/>
      <c r="AM246" s="169"/>
      <c r="AN246" s="169"/>
      <c r="AO246" s="169"/>
      <c r="AP246" s="169"/>
      <c r="AQ246" s="169"/>
      <c r="AR246" s="169"/>
      <c r="AS246" s="169"/>
      <c r="AT246" s="169"/>
      <c r="AU246" s="169"/>
      <c r="AV246" s="169"/>
      <c r="AW246" s="169"/>
      <c r="AX246" s="169"/>
      <c r="AY246" s="169"/>
      <c r="AZ246" s="169"/>
      <c r="BA246" s="169"/>
      <c r="BB246" s="169"/>
      <c r="BC246" s="169"/>
      <c r="BD246" s="169"/>
      <c r="BE246" s="169"/>
      <c r="BF246" s="169"/>
      <c r="BG246" s="169"/>
      <c r="BH246" s="169"/>
      <c r="BI246" s="169"/>
      <c r="BJ246" s="169"/>
      <c r="BK246" s="169"/>
      <c r="BL246" s="169"/>
      <c r="BM246" s="169"/>
      <c r="BN246" s="169"/>
      <c r="BO246" s="169"/>
      <c r="BP246" s="169"/>
      <c r="BQ246" s="169"/>
      <c r="BR246" s="169"/>
    </row>
    <row r="247" spans="1:70">
      <c r="A247" s="169"/>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c r="AH247" s="41"/>
      <c r="AI247" s="41"/>
      <c r="AJ247" s="41"/>
      <c r="AK247" s="169"/>
      <c r="AL247" s="169"/>
      <c r="AM247" s="169"/>
      <c r="AN247" s="169"/>
      <c r="AO247" s="169"/>
      <c r="AP247" s="169"/>
      <c r="AQ247" s="169"/>
      <c r="AR247" s="169"/>
      <c r="AS247" s="169"/>
      <c r="AT247" s="169"/>
      <c r="AU247" s="169"/>
      <c r="AV247" s="169"/>
      <c r="AW247" s="169"/>
      <c r="AX247" s="169"/>
      <c r="AY247" s="169"/>
      <c r="AZ247" s="169"/>
      <c r="BA247" s="169"/>
      <c r="BB247" s="169"/>
      <c r="BC247" s="169"/>
      <c r="BD247" s="169"/>
      <c r="BE247" s="169"/>
      <c r="BF247" s="169"/>
      <c r="BG247" s="169"/>
      <c r="BH247" s="169"/>
      <c r="BI247" s="169"/>
      <c r="BJ247" s="169"/>
      <c r="BK247" s="169"/>
      <c r="BL247" s="169"/>
      <c r="BM247" s="169"/>
      <c r="BN247" s="169"/>
      <c r="BO247" s="169"/>
      <c r="BP247" s="169"/>
      <c r="BQ247" s="169"/>
      <c r="BR247" s="169"/>
    </row>
    <row r="248" spans="1:70">
      <c r="A248" s="169"/>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c r="AG248" s="41"/>
      <c r="AH248" s="41"/>
      <c r="AI248" s="41"/>
      <c r="AJ248" s="41"/>
      <c r="AK248" s="169"/>
      <c r="AL248" s="169"/>
      <c r="AM248" s="169"/>
      <c r="AN248" s="169"/>
      <c r="AO248" s="169"/>
      <c r="AP248" s="169"/>
      <c r="AQ248" s="169"/>
      <c r="AR248" s="169"/>
      <c r="AS248" s="169"/>
      <c r="AT248" s="169"/>
      <c r="AU248" s="169"/>
      <c r="AV248" s="169"/>
      <c r="AW248" s="169"/>
      <c r="AX248" s="169"/>
      <c r="AY248" s="169"/>
      <c r="AZ248" s="169"/>
      <c r="BA248" s="169"/>
      <c r="BB248" s="169"/>
      <c r="BC248" s="169"/>
      <c r="BD248" s="169"/>
      <c r="BE248" s="169"/>
      <c r="BF248" s="169"/>
      <c r="BG248" s="169"/>
      <c r="BH248" s="169"/>
      <c r="BI248" s="169"/>
      <c r="BJ248" s="169"/>
      <c r="BK248" s="169"/>
      <c r="BL248" s="169"/>
      <c r="BM248" s="169"/>
      <c r="BN248" s="169"/>
      <c r="BO248" s="169"/>
      <c r="BP248" s="169"/>
      <c r="BQ248" s="169"/>
      <c r="BR248" s="169"/>
    </row>
    <row r="249" spans="1:70">
      <c r="A249" s="169"/>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c r="AG249" s="41"/>
      <c r="AH249" s="41"/>
      <c r="AI249" s="41"/>
      <c r="AJ249" s="41"/>
      <c r="AK249" s="169"/>
      <c r="AL249" s="169"/>
      <c r="AM249" s="169"/>
      <c r="AN249" s="169"/>
      <c r="AO249" s="169"/>
      <c r="AP249" s="169"/>
      <c r="AQ249" s="169"/>
      <c r="AR249" s="169"/>
      <c r="AS249" s="169"/>
      <c r="AT249" s="169"/>
      <c r="AU249" s="169"/>
      <c r="AV249" s="169"/>
      <c r="AW249" s="169"/>
      <c r="AX249" s="169"/>
      <c r="AY249" s="169"/>
      <c r="AZ249" s="169"/>
      <c r="BA249" s="169"/>
      <c r="BB249" s="169"/>
      <c r="BC249" s="169"/>
      <c r="BD249" s="169"/>
      <c r="BE249" s="169"/>
      <c r="BF249" s="169"/>
      <c r="BG249" s="169"/>
      <c r="BH249" s="169"/>
      <c r="BI249" s="169"/>
      <c r="BJ249" s="169"/>
      <c r="BK249" s="169"/>
      <c r="BL249" s="169"/>
      <c r="BM249" s="169"/>
      <c r="BN249" s="169"/>
      <c r="BO249" s="169"/>
      <c r="BP249" s="169"/>
      <c r="BQ249" s="169"/>
      <c r="BR249" s="169"/>
    </row>
    <row r="250" spans="1:70">
      <c r="A250" s="169"/>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c r="AI250" s="41"/>
      <c r="AJ250" s="41"/>
      <c r="AK250" s="169"/>
      <c r="AL250" s="169"/>
      <c r="AM250" s="169"/>
      <c r="AN250" s="169"/>
      <c r="AO250" s="169"/>
      <c r="AP250" s="169"/>
      <c r="AQ250" s="169"/>
      <c r="AR250" s="169"/>
      <c r="AS250" s="169"/>
      <c r="AT250" s="169"/>
      <c r="AU250" s="169"/>
      <c r="AV250" s="169"/>
      <c r="AW250" s="169"/>
      <c r="AX250" s="169"/>
      <c r="AY250" s="169"/>
      <c r="AZ250" s="169"/>
      <c r="BA250" s="169"/>
      <c r="BB250" s="169"/>
      <c r="BC250" s="169"/>
      <c r="BD250" s="169"/>
      <c r="BE250" s="169"/>
      <c r="BF250" s="169"/>
      <c r="BG250" s="169"/>
      <c r="BH250" s="169"/>
      <c r="BI250" s="169"/>
      <c r="BJ250" s="169"/>
      <c r="BK250" s="169"/>
      <c r="BL250" s="169"/>
      <c r="BM250" s="169"/>
      <c r="BN250" s="169"/>
      <c r="BO250" s="169"/>
      <c r="BP250" s="169"/>
      <c r="BQ250" s="169"/>
      <c r="BR250" s="169"/>
    </row>
    <row r="251" spans="1:70">
      <c r="A251" s="169"/>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c r="AH251" s="41"/>
      <c r="AI251" s="41"/>
      <c r="AJ251" s="41"/>
      <c r="AK251" s="169"/>
      <c r="AL251" s="169"/>
      <c r="AM251" s="169"/>
      <c r="AN251" s="169"/>
      <c r="AO251" s="169"/>
      <c r="AP251" s="169"/>
      <c r="AQ251" s="169"/>
      <c r="AR251" s="169"/>
      <c r="AS251" s="169"/>
      <c r="AT251" s="169"/>
      <c r="AU251" s="169"/>
      <c r="AV251" s="169"/>
      <c r="AW251" s="169"/>
      <c r="AX251" s="169"/>
      <c r="AY251" s="169"/>
      <c r="AZ251" s="169"/>
      <c r="BA251" s="169"/>
      <c r="BB251" s="169"/>
      <c r="BC251" s="169"/>
      <c r="BD251" s="169"/>
      <c r="BE251" s="169"/>
      <c r="BF251" s="169"/>
      <c r="BG251" s="169"/>
      <c r="BH251" s="169"/>
      <c r="BI251" s="169"/>
      <c r="BJ251" s="169"/>
      <c r="BK251" s="169"/>
      <c r="BL251" s="169"/>
      <c r="BM251" s="169"/>
      <c r="BN251" s="169"/>
      <c r="BO251" s="169"/>
      <c r="BP251" s="169"/>
      <c r="BQ251" s="169"/>
      <c r="BR251" s="169"/>
    </row>
    <row r="252" spans="1:70">
      <c r="A252" s="169"/>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c r="AI252" s="41"/>
      <c r="AJ252" s="41"/>
      <c r="AK252" s="169"/>
      <c r="AL252" s="169"/>
      <c r="AM252" s="169"/>
      <c r="AN252" s="169"/>
      <c r="AO252" s="169"/>
      <c r="AP252" s="169"/>
      <c r="AQ252" s="169"/>
      <c r="AR252" s="169"/>
      <c r="AS252" s="169"/>
      <c r="AT252" s="169"/>
      <c r="AU252" s="169"/>
      <c r="AV252" s="169"/>
      <c r="AW252" s="169"/>
      <c r="AX252" s="169"/>
      <c r="AY252" s="169"/>
      <c r="AZ252" s="169"/>
      <c r="BA252" s="169"/>
      <c r="BB252" s="169"/>
      <c r="BC252" s="169"/>
      <c r="BD252" s="169"/>
      <c r="BE252" s="169"/>
      <c r="BF252" s="169"/>
      <c r="BG252" s="169"/>
      <c r="BH252" s="169"/>
      <c r="BI252" s="169"/>
      <c r="BJ252" s="169"/>
      <c r="BK252" s="169"/>
      <c r="BL252" s="169"/>
      <c r="BM252" s="169"/>
      <c r="BN252" s="169"/>
      <c r="BO252" s="169"/>
      <c r="BP252" s="169"/>
      <c r="BQ252" s="169"/>
      <c r="BR252" s="169"/>
    </row>
    <row r="253" spans="1:70">
      <c r="A253" s="169"/>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c r="AI253" s="41"/>
      <c r="AJ253" s="41"/>
      <c r="AK253" s="169"/>
      <c r="AL253" s="169"/>
      <c r="AM253" s="169"/>
      <c r="AN253" s="169"/>
      <c r="AO253" s="169"/>
      <c r="AP253" s="169"/>
      <c r="AQ253" s="169"/>
      <c r="AR253" s="169"/>
      <c r="AS253" s="169"/>
      <c r="AT253" s="169"/>
      <c r="AU253" s="169"/>
      <c r="AV253" s="169"/>
      <c r="AW253" s="169"/>
      <c r="AX253" s="169"/>
      <c r="AY253" s="169"/>
      <c r="AZ253" s="169"/>
      <c r="BA253" s="169"/>
      <c r="BB253" s="169"/>
      <c r="BC253" s="169"/>
      <c r="BD253" s="169"/>
      <c r="BE253" s="169"/>
      <c r="BF253" s="169"/>
      <c r="BG253" s="169"/>
      <c r="BH253" s="169"/>
      <c r="BI253" s="169"/>
      <c r="BJ253" s="169"/>
      <c r="BK253" s="169"/>
      <c r="BL253" s="169"/>
      <c r="BM253" s="169"/>
      <c r="BN253" s="169"/>
      <c r="BO253" s="169"/>
      <c r="BP253" s="169"/>
      <c r="BQ253" s="169"/>
      <c r="BR253" s="169"/>
    </row>
    <row r="254" spans="1:70">
      <c r="A254" s="169"/>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c r="AH254" s="41"/>
      <c r="AI254" s="41"/>
      <c r="AJ254" s="41"/>
      <c r="AK254" s="169"/>
      <c r="AL254" s="169"/>
      <c r="AM254" s="169"/>
      <c r="AN254" s="169"/>
      <c r="AO254" s="169"/>
      <c r="AP254" s="169"/>
      <c r="AQ254" s="169"/>
      <c r="AR254" s="169"/>
      <c r="AS254" s="169"/>
      <c r="AT254" s="169"/>
      <c r="AU254" s="169"/>
      <c r="AV254" s="169"/>
      <c r="AW254" s="169"/>
      <c r="AX254" s="169"/>
      <c r="AY254" s="169"/>
      <c r="AZ254" s="169"/>
      <c r="BA254" s="169"/>
      <c r="BB254" s="169"/>
      <c r="BC254" s="169"/>
      <c r="BD254" s="169"/>
      <c r="BE254" s="169"/>
      <c r="BF254" s="169"/>
      <c r="BG254" s="169"/>
      <c r="BH254" s="169"/>
      <c r="BI254" s="169"/>
      <c r="BJ254" s="169"/>
      <c r="BK254" s="169"/>
      <c r="BL254" s="169"/>
      <c r="BM254" s="169"/>
      <c r="BN254" s="169"/>
      <c r="BO254" s="169"/>
      <c r="BP254" s="169"/>
      <c r="BQ254" s="169"/>
      <c r="BR254" s="169"/>
    </row>
    <row r="255" spans="1:70">
      <c r="A255" s="169"/>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c r="AG255" s="41"/>
      <c r="AH255" s="41"/>
      <c r="AI255" s="41"/>
      <c r="AJ255" s="41"/>
      <c r="AK255" s="169"/>
      <c r="AL255" s="169"/>
      <c r="AM255" s="169"/>
      <c r="AN255" s="169"/>
      <c r="AO255" s="169"/>
      <c r="AP255" s="169"/>
      <c r="AQ255" s="169"/>
      <c r="AR255" s="169"/>
      <c r="AS255" s="169"/>
      <c r="AT255" s="169"/>
      <c r="AU255" s="169"/>
      <c r="AV255" s="169"/>
      <c r="AW255" s="169"/>
      <c r="AX255" s="169"/>
      <c r="AY255" s="169"/>
      <c r="AZ255" s="169"/>
      <c r="BA255" s="169"/>
      <c r="BB255" s="169"/>
      <c r="BC255" s="169"/>
      <c r="BD255" s="169"/>
      <c r="BE255" s="169"/>
      <c r="BF255" s="169"/>
      <c r="BG255" s="169"/>
      <c r="BH255" s="169"/>
      <c r="BI255" s="169"/>
      <c r="BJ255" s="169"/>
      <c r="BK255" s="169"/>
      <c r="BL255" s="169"/>
      <c r="BM255" s="169"/>
      <c r="BN255" s="169"/>
      <c r="BO255" s="169"/>
      <c r="BP255" s="169"/>
      <c r="BQ255" s="169"/>
      <c r="BR255" s="169"/>
    </row>
    <row r="256" spans="1:70">
      <c r="A256" s="169"/>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c r="AI256" s="41"/>
      <c r="AJ256" s="41"/>
      <c r="AK256" s="169"/>
      <c r="AL256" s="169"/>
      <c r="AM256" s="169"/>
      <c r="AN256" s="169"/>
      <c r="AO256" s="169"/>
      <c r="AP256" s="169"/>
      <c r="AQ256" s="169"/>
      <c r="AR256" s="169"/>
      <c r="AS256" s="169"/>
      <c r="AT256" s="169"/>
      <c r="AU256" s="169"/>
      <c r="AV256" s="169"/>
      <c r="AW256" s="169"/>
      <c r="AX256" s="169"/>
      <c r="AY256" s="169"/>
      <c r="AZ256" s="169"/>
      <c r="BA256" s="169"/>
      <c r="BB256" s="169"/>
      <c r="BC256" s="169"/>
      <c r="BD256" s="169"/>
      <c r="BE256" s="169"/>
      <c r="BF256" s="169"/>
      <c r="BG256" s="169"/>
      <c r="BH256" s="169"/>
      <c r="BI256" s="169"/>
      <c r="BJ256" s="169"/>
      <c r="BK256" s="169"/>
      <c r="BL256" s="169"/>
      <c r="BM256" s="169"/>
      <c r="BN256" s="169"/>
      <c r="BO256" s="169"/>
      <c r="BP256" s="169"/>
      <c r="BQ256" s="169"/>
      <c r="BR256" s="169"/>
    </row>
    <row r="257" spans="1:70">
      <c r="A257" s="169"/>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169"/>
      <c r="AL257" s="169"/>
      <c r="AM257" s="169"/>
      <c r="AN257" s="169"/>
      <c r="AO257" s="169"/>
      <c r="AP257" s="169"/>
      <c r="AQ257" s="169"/>
      <c r="AR257" s="169"/>
      <c r="AS257" s="169"/>
      <c r="AT257" s="169"/>
      <c r="AU257" s="169"/>
      <c r="AV257" s="169"/>
      <c r="AW257" s="169"/>
      <c r="AX257" s="169"/>
      <c r="AY257" s="169"/>
      <c r="AZ257" s="169"/>
      <c r="BA257" s="169"/>
      <c r="BB257" s="169"/>
      <c r="BC257" s="169"/>
      <c r="BD257" s="169"/>
      <c r="BE257" s="169"/>
      <c r="BF257" s="169"/>
      <c r="BG257" s="169"/>
      <c r="BH257" s="169"/>
      <c r="BI257" s="169"/>
      <c r="BJ257" s="169"/>
      <c r="BK257" s="169"/>
      <c r="BL257" s="169"/>
      <c r="BM257" s="169"/>
      <c r="BN257" s="169"/>
      <c r="BO257" s="169"/>
      <c r="BP257" s="169"/>
      <c r="BQ257" s="169"/>
      <c r="BR257" s="169"/>
    </row>
    <row r="258" spans="1:70">
      <c r="A258" s="169"/>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169"/>
      <c r="AL258" s="169"/>
      <c r="AM258" s="169"/>
      <c r="AN258" s="169"/>
      <c r="AO258" s="169"/>
      <c r="AP258" s="169"/>
      <c r="AQ258" s="169"/>
      <c r="AR258" s="169"/>
      <c r="AS258" s="169"/>
      <c r="AT258" s="169"/>
      <c r="AU258" s="169"/>
      <c r="AV258" s="169"/>
      <c r="AW258" s="169"/>
      <c r="AX258" s="169"/>
      <c r="AY258" s="169"/>
      <c r="AZ258" s="169"/>
      <c r="BA258" s="169"/>
      <c r="BB258" s="169"/>
      <c r="BC258" s="169"/>
      <c r="BD258" s="169"/>
      <c r="BE258" s="169"/>
      <c r="BF258" s="169"/>
      <c r="BG258" s="169"/>
      <c r="BH258" s="169"/>
      <c r="BI258" s="169"/>
      <c r="BJ258" s="169"/>
      <c r="BK258" s="169"/>
      <c r="BL258" s="169"/>
      <c r="BM258" s="169"/>
      <c r="BN258" s="169"/>
      <c r="BO258" s="169"/>
      <c r="BP258" s="169"/>
      <c r="BQ258" s="169"/>
      <c r="BR258" s="169"/>
    </row>
    <row r="259" spans="1:70">
      <c r="A259" s="169"/>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c r="AI259" s="41"/>
      <c r="AJ259" s="41"/>
      <c r="AK259" s="169"/>
      <c r="AL259" s="169"/>
      <c r="AM259" s="169"/>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c r="BI259" s="169"/>
      <c r="BJ259" s="169"/>
      <c r="BK259" s="169"/>
      <c r="BL259" s="169"/>
      <c r="BM259" s="169"/>
      <c r="BN259" s="169"/>
      <c r="BO259" s="169"/>
      <c r="BP259" s="169"/>
      <c r="BQ259" s="169"/>
      <c r="BR259" s="169"/>
    </row>
    <row r="260" spans="1:70">
      <c r="A260" s="169"/>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169"/>
      <c r="AL260" s="169"/>
      <c r="AM260" s="169"/>
      <c r="AN260" s="169"/>
      <c r="AO260" s="169"/>
      <c r="AP260" s="169"/>
      <c r="AQ260" s="169"/>
      <c r="AR260" s="169"/>
      <c r="AS260" s="169"/>
      <c r="AT260" s="169"/>
      <c r="AU260" s="169"/>
      <c r="AV260" s="169"/>
      <c r="AW260" s="169"/>
      <c r="AX260" s="169"/>
      <c r="AY260" s="169"/>
      <c r="AZ260" s="169"/>
      <c r="BA260" s="169"/>
      <c r="BB260" s="169"/>
      <c r="BC260" s="169"/>
      <c r="BD260" s="169"/>
      <c r="BE260" s="169"/>
      <c r="BF260" s="169"/>
      <c r="BG260" s="169"/>
      <c r="BH260" s="169"/>
      <c r="BI260" s="169"/>
      <c r="BJ260" s="169"/>
      <c r="BK260" s="169"/>
      <c r="BL260" s="169"/>
      <c r="BM260" s="169"/>
      <c r="BN260" s="169"/>
      <c r="BO260" s="169"/>
      <c r="BP260" s="169"/>
      <c r="BQ260" s="169"/>
      <c r="BR260" s="169"/>
    </row>
    <row r="261" spans="1:70">
      <c r="A261" s="169"/>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c r="AH261" s="41"/>
      <c r="AI261" s="41"/>
      <c r="AJ261" s="41"/>
      <c r="AK261" s="169"/>
      <c r="AL261" s="169"/>
      <c r="AM261" s="169"/>
      <c r="AN261" s="169"/>
      <c r="AO261" s="169"/>
      <c r="AP261" s="169"/>
      <c r="AQ261" s="169"/>
      <c r="AR261" s="169"/>
      <c r="AS261" s="169"/>
      <c r="AT261" s="169"/>
      <c r="AU261" s="169"/>
      <c r="AV261" s="169"/>
      <c r="AW261" s="169"/>
      <c r="AX261" s="169"/>
      <c r="AY261" s="169"/>
      <c r="AZ261" s="169"/>
      <c r="BA261" s="169"/>
      <c r="BB261" s="169"/>
      <c r="BC261" s="169"/>
      <c r="BD261" s="169"/>
      <c r="BE261" s="169"/>
      <c r="BF261" s="169"/>
      <c r="BG261" s="169"/>
      <c r="BH261" s="169"/>
      <c r="BI261" s="169"/>
      <c r="BJ261" s="169"/>
      <c r="BK261" s="169"/>
      <c r="BL261" s="169"/>
      <c r="BM261" s="169"/>
      <c r="BN261" s="169"/>
      <c r="BO261" s="169"/>
      <c r="BP261" s="169"/>
      <c r="BQ261" s="169"/>
      <c r="BR261" s="169"/>
    </row>
    <row r="262" spans="1:70">
      <c r="A262" s="169"/>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169"/>
      <c r="AL262" s="169"/>
      <c r="AM262" s="169"/>
      <c r="AN262" s="169"/>
      <c r="AO262" s="169"/>
      <c r="AP262" s="169"/>
      <c r="AQ262" s="169"/>
      <c r="AR262" s="169"/>
      <c r="AS262" s="169"/>
      <c r="AT262" s="169"/>
      <c r="AU262" s="169"/>
      <c r="AV262" s="169"/>
      <c r="AW262" s="169"/>
      <c r="AX262" s="169"/>
      <c r="AY262" s="169"/>
      <c r="AZ262" s="169"/>
      <c r="BA262" s="169"/>
      <c r="BB262" s="169"/>
      <c r="BC262" s="169"/>
      <c r="BD262" s="169"/>
      <c r="BE262" s="169"/>
      <c r="BF262" s="169"/>
      <c r="BG262" s="169"/>
      <c r="BH262" s="169"/>
      <c r="BI262" s="169"/>
      <c r="BJ262" s="169"/>
      <c r="BK262" s="169"/>
      <c r="BL262" s="169"/>
      <c r="BM262" s="169"/>
      <c r="BN262" s="169"/>
      <c r="BO262" s="169"/>
      <c r="BP262" s="169"/>
      <c r="BQ262" s="169"/>
      <c r="BR262" s="169"/>
    </row>
    <row r="263" spans="1:70">
      <c r="A263" s="169"/>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169"/>
      <c r="AL263" s="169"/>
      <c r="AM263" s="169"/>
      <c r="AN263" s="169"/>
      <c r="AO263" s="169"/>
      <c r="AP263" s="169"/>
      <c r="AQ263" s="169"/>
      <c r="AR263" s="169"/>
      <c r="AS263" s="169"/>
      <c r="AT263" s="169"/>
      <c r="AU263" s="169"/>
      <c r="AV263" s="169"/>
      <c r="AW263" s="169"/>
      <c r="AX263" s="169"/>
      <c r="AY263" s="169"/>
      <c r="AZ263" s="169"/>
      <c r="BA263" s="169"/>
      <c r="BB263" s="169"/>
      <c r="BC263" s="169"/>
      <c r="BD263" s="169"/>
      <c r="BE263" s="169"/>
      <c r="BF263" s="169"/>
      <c r="BG263" s="169"/>
      <c r="BH263" s="169"/>
      <c r="BI263" s="169"/>
      <c r="BJ263" s="169"/>
      <c r="BK263" s="169"/>
      <c r="BL263" s="169"/>
      <c r="BM263" s="169"/>
      <c r="BN263" s="169"/>
      <c r="BO263" s="169"/>
      <c r="BP263" s="169"/>
      <c r="BQ263" s="169"/>
      <c r="BR263" s="169"/>
    </row>
    <row r="264" spans="1:70">
      <c r="A264" s="169"/>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169"/>
      <c r="AL264" s="169"/>
      <c r="AM264" s="169"/>
      <c r="AN264" s="169"/>
      <c r="AO264" s="169"/>
      <c r="AP264" s="169"/>
      <c r="AQ264" s="169"/>
      <c r="AR264" s="169"/>
      <c r="AS264" s="169"/>
      <c r="AT264" s="169"/>
      <c r="AU264" s="169"/>
      <c r="AV264" s="169"/>
      <c r="AW264" s="169"/>
      <c r="AX264" s="169"/>
      <c r="AY264" s="169"/>
      <c r="AZ264" s="169"/>
      <c r="BA264" s="169"/>
      <c r="BB264" s="169"/>
      <c r="BC264" s="169"/>
      <c r="BD264" s="169"/>
      <c r="BE264" s="169"/>
      <c r="BF264" s="169"/>
      <c r="BG264" s="169"/>
      <c r="BH264" s="169"/>
      <c r="BI264" s="169"/>
      <c r="BJ264" s="169"/>
      <c r="BK264" s="169"/>
      <c r="BL264" s="169"/>
      <c r="BM264" s="169"/>
      <c r="BN264" s="169"/>
      <c r="BO264" s="169"/>
      <c r="BP264" s="169"/>
      <c r="BQ264" s="169"/>
      <c r="BR264" s="169"/>
    </row>
    <row r="265" spans="1:70">
      <c r="A265" s="169"/>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169"/>
      <c r="AL265" s="169"/>
      <c r="AM265" s="169"/>
      <c r="AN265" s="169"/>
      <c r="AO265" s="169"/>
      <c r="AP265" s="169"/>
      <c r="AQ265" s="169"/>
      <c r="AR265" s="169"/>
      <c r="AS265" s="169"/>
      <c r="AT265" s="169"/>
      <c r="AU265" s="169"/>
      <c r="AV265" s="169"/>
      <c r="AW265" s="169"/>
      <c r="AX265" s="169"/>
      <c r="AY265" s="169"/>
      <c r="AZ265" s="169"/>
      <c r="BA265" s="169"/>
      <c r="BB265" s="169"/>
      <c r="BC265" s="169"/>
      <c r="BD265" s="169"/>
      <c r="BE265" s="169"/>
      <c r="BF265" s="169"/>
      <c r="BG265" s="169"/>
      <c r="BH265" s="169"/>
      <c r="BI265" s="169"/>
      <c r="BJ265" s="169"/>
      <c r="BK265" s="169"/>
      <c r="BL265" s="169"/>
      <c r="BM265" s="169"/>
      <c r="BN265" s="169"/>
      <c r="BO265" s="169"/>
      <c r="BP265" s="169"/>
      <c r="BQ265" s="169"/>
      <c r="BR265" s="169"/>
    </row>
    <row r="266" spans="1:70">
      <c r="A266" s="169"/>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169"/>
      <c r="AL266" s="169"/>
      <c r="AM266" s="169"/>
      <c r="AN266" s="169"/>
      <c r="AO266" s="169"/>
      <c r="AP266" s="169"/>
      <c r="AQ266" s="169"/>
      <c r="AR266" s="169"/>
      <c r="AS266" s="169"/>
      <c r="AT266" s="169"/>
      <c r="AU266" s="169"/>
      <c r="AV266" s="169"/>
      <c r="AW266" s="169"/>
      <c r="AX266" s="169"/>
      <c r="AY266" s="169"/>
      <c r="AZ266" s="169"/>
      <c r="BA266" s="169"/>
      <c r="BB266" s="169"/>
      <c r="BC266" s="169"/>
      <c r="BD266" s="169"/>
      <c r="BE266" s="169"/>
      <c r="BF266" s="169"/>
      <c r="BG266" s="169"/>
      <c r="BH266" s="169"/>
      <c r="BI266" s="169"/>
      <c r="BJ266" s="169"/>
      <c r="BK266" s="169"/>
      <c r="BL266" s="169"/>
      <c r="BM266" s="169"/>
      <c r="BN266" s="169"/>
      <c r="BO266" s="169"/>
      <c r="BP266" s="169"/>
      <c r="BQ266" s="169"/>
      <c r="BR266" s="169"/>
    </row>
    <row r="267" spans="1:70">
      <c r="A267" s="169"/>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169"/>
      <c r="AL267" s="169"/>
      <c r="AM267" s="169"/>
      <c r="AN267" s="169"/>
      <c r="AO267" s="169"/>
      <c r="AP267" s="169"/>
      <c r="AQ267" s="169"/>
      <c r="AR267" s="169"/>
      <c r="AS267" s="169"/>
      <c r="AT267" s="169"/>
      <c r="AU267" s="169"/>
      <c r="AV267" s="169"/>
      <c r="AW267" s="169"/>
      <c r="AX267" s="169"/>
      <c r="AY267" s="169"/>
      <c r="AZ267" s="169"/>
      <c r="BA267" s="169"/>
      <c r="BB267" s="169"/>
      <c r="BC267" s="169"/>
      <c r="BD267" s="169"/>
      <c r="BE267" s="169"/>
      <c r="BF267" s="169"/>
      <c r="BG267" s="169"/>
      <c r="BH267" s="169"/>
      <c r="BI267" s="169"/>
      <c r="BJ267" s="169"/>
      <c r="BK267" s="169"/>
      <c r="BL267" s="169"/>
      <c r="BM267" s="169"/>
      <c r="BN267" s="169"/>
      <c r="BO267" s="169"/>
      <c r="BP267" s="169"/>
      <c r="BQ267" s="169"/>
      <c r="BR267" s="169"/>
    </row>
    <row r="268" spans="1:70">
      <c r="A268" s="169"/>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169"/>
      <c r="AL268" s="169"/>
      <c r="AM268" s="169"/>
      <c r="AN268" s="169"/>
      <c r="AO268" s="169"/>
      <c r="AP268" s="169"/>
      <c r="AQ268" s="169"/>
      <c r="AR268" s="169"/>
      <c r="AS268" s="169"/>
      <c r="AT268" s="169"/>
      <c r="AU268" s="169"/>
      <c r="AV268" s="169"/>
      <c r="AW268" s="169"/>
      <c r="AX268" s="169"/>
      <c r="AY268" s="169"/>
      <c r="AZ268" s="169"/>
      <c r="BA268" s="169"/>
      <c r="BB268" s="169"/>
      <c r="BC268" s="169"/>
      <c r="BD268" s="169"/>
      <c r="BE268" s="169"/>
      <c r="BF268" s="169"/>
      <c r="BG268" s="169"/>
      <c r="BH268" s="169"/>
      <c r="BI268" s="169"/>
      <c r="BJ268" s="169"/>
      <c r="BK268" s="169"/>
      <c r="BL268" s="169"/>
      <c r="BM268" s="169"/>
      <c r="BN268" s="169"/>
      <c r="BO268" s="169"/>
      <c r="BP268" s="169"/>
      <c r="BQ268" s="169"/>
      <c r="BR268" s="169"/>
    </row>
  </sheetData>
  <sheetProtection password="CB1B" sheet="1" objects="1" scenarios="1" selectLockedCells="1"/>
  <mergeCells count="62">
    <mergeCell ref="B1:F1"/>
    <mergeCell ref="G1:AE1"/>
    <mergeCell ref="AF1:AJ1"/>
    <mergeCell ref="AF2:AJ2"/>
    <mergeCell ref="G3:L3"/>
    <mergeCell ref="M3:AE3"/>
    <mergeCell ref="AF3:AJ3"/>
    <mergeCell ref="G4:AE4"/>
    <mergeCell ref="AF4:AJ4"/>
    <mergeCell ref="B2:F5"/>
    <mergeCell ref="G2:L2"/>
    <mergeCell ref="M2:AE2"/>
    <mergeCell ref="G5:L5"/>
    <mergeCell ref="M5:S5"/>
    <mergeCell ref="T5:Y5"/>
    <mergeCell ref="Z5:AE5"/>
    <mergeCell ref="AF5:AJ5"/>
    <mergeCell ref="H7:AD7"/>
    <mergeCell ref="H9:X9"/>
    <mergeCell ref="Y9:AA9"/>
    <mergeCell ref="AB9:AD9"/>
    <mergeCell ref="H8:X8"/>
    <mergeCell ref="Y8:AA8"/>
    <mergeCell ref="AB8:AD8"/>
    <mergeCell ref="H10:X10"/>
    <mergeCell ref="Y10:AA10"/>
    <mergeCell ref="AB10:AD10"/>
    <mergeCell ref="H11:X11"/>
    <mergeCell ref="Y11:AA11"/>
    <mergeCell ref="AB11:AD11"/>
    <mergeCell ref="H13:P13"/>
    <mergeCell ref="Q13:R13"/>
    <mergeCell ref="S13:T13"/>
    <mergeCell ref="H17:P17"/>
    <mergeCell ref="Q17:S17"/>
    <mergeCell ref="T17:U17"/>
    <mergeCell ref="H19:Q19"/>
    <mergeCell ref="H21:M21"/>
    <mergeCell ref="N21:R21"/>
    <mergeCell ref="H22:M22"/>
    <mergeCell ref="N22:P22"/>
    <mergeCell ref="Q22:R22"/>
    <mergeCell ref="H23:M23"/>
    <mergeCell ref="N23:P23"/>
    <mergeCell ref="Q23:R23"/>
    <mergeCell ref="H24:M24"/>
    <mergeCell ref="N24:P24"/>
    <mergeCell ref="Q24:R24"/>
    <mergeCell ref="H25:M25"/>
    <mergeCell ref="N25:P25"/>
    <mergeCell ref="Q25:R25"/>
    <mergeCell ref="H26:M26"/>
    <mergeCell ref="N26:P26"/>
    <mergeCell ref="Q26:R26"/>
    <mergeCell ref="H28:O28"/>
    <mergeCell ref="P28:R28"/>
    <mergeCell ref="AF28:AJ28"/>
    <mergeCell ref="H30:P30"/>
    <mergeCell ref="Q30:R30"/>
    <mergeCell ref="S30:U30"/>
    <mergeCell ref="AF30:AJ30"/>
    <mergeCell ref="S28:T28"/>
  </mergeCells>
  <conditionalFormatting sqref="AF28:AJ28">
    <cfRule type="expression" dxfId="2" priority="3">
      <formula>$AF$28="Acceptable"</formula>
    </cfRule>
  </conditionalFormatting>
  <conditionalFormatting sqref="N25:P25">
    <cfRule type="expression" dxfId="1" priority="2">
      <formula>$H$25=""</formula>
    </cfRule>
  </conditionalFormatting>
  <conditionalFormatting sqref="AF30:AJ30">
    <cfRule type="expression" dxfId="0" priority="1">
      <formula>$AF$30="Acceptable"</formula>
    </cfRule>
  </conditionalFormatting>
  <dataValidations count="1">
    <dataValidation type="list" allowBlank="1" showInputMessage="1" showErrorMessage="1" sqref="N21:P21">
      <formula1>$BP$15:$BP$16</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Cover</vt:lpstr>
      <vt:lpstr>UK</vt:lpstr>
      <vt:lpstr>Known inflow</vt:lpstr>
      <vt:lpstr>abc</vt:lpstr>
      <vt:lpstr>def</vt:lpstr>
      <vt:lpstr>ghi</vt:lpstr>
      <vt:lpstr>jkl</vt:lpstr>
      <vt:lpstr>mno</vt:lpstr>
      <vt:lpstr>pqr</vt:lpstr>
      <vt:lpstr>stu</vt:lpstr>
      <vt:lpstr>vw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dc:creator>
  <cp:lastModifiedBy>Stephen Webster</cp:lastModifiedBy>
  <dcterms:created xsi:type="dcterms:W3CDTF">2017-01-17T19:38:42Z</dcterms:created>
  <dcterms:modified xsi:type="dcterms:W3CDTF">2017-07-20T06:59:44Z</dcterms:modified>
</cp:coreProperties>
</file>