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https://netorgft3030106-my.sharepoint.com/personal/stephen_civilweb-spreadsheets_com/Documents/01 - Drainage/_Trials/"/>
    </mc:Choice>
  </mc:AlternateContent>
  <xr:revisionPtr revIDLastSave="66" documentId="8_{2CFCA5ED-1CA9-45BA-AC30-B36835169957}" xr6:coauthVersionLast="47" xr6:coauthVersionMax="47" xr10:uidLastSave="{5F3CD13C-1D3E-4978-8CBF-1C0B18349201}"/>
  <workbookProtection workbookAlgorithmName="SHA-512" workbookHashValue="NnH9/j7pfR3lOmTydhREejgvROuh4Zi6/8GQjhxslMCZMLOARAn7P8ufDnBzB95hU+bhhDM4YEgC3ClIb09MfQ==" workbookSaltValue="PgYjUQtWUAw8822TNbfEsQ==" workbookSpinCount="100000" lockStructure="1"/>
  <bookViews>
    <workbookView xWindow="-108" yWindow="-108" windowWidth="23256" windowHeight="13176" tabRatio="851" activeTab="4" xr2:uid="{E40CF2FD-E647-4735-BE01-64A4F974227C}"/>
  </bookViews>
  <sheets>
    <sheet name="Cover" sheetId="8" r:id="rId1"/>
    <sheet name="90 Degree V-Notch - Metric" sheetId="5" r:id="rId2"/>
    <sheet name="25-100 Degree V-Notch - Metric" sheetId="6" r:id="rId3"/>
    <sheet name="90 Degree V-Notch - US" sheetId="9" r:id="rId4"/>
    <sheet name="25-100 Degree V-Notch - US" sheetId="10" r:id="rId5"/>
  </sheets>
  <externalReferences>
    <externalReference r:id="rId6"/>
    <externalReference r:id="rId7"/>
  </externalReferences>
  <definedNames>
    <definedName name="asd" localSheetId="0">'[1]Pipe Analysis'!#REF!</definedName>
    <definedName name="asd">'[2]Ellipse (V) Pipe Analysis'!#REF!</definedName>
    <definedName name="cxz" localSheetId="0">'[1]Pipe Analysis'!#REF!</definedName>
    <definedName name="cxz">'[2]Ellipse (V) Pipe Analysis'!#REF!</definedName>
    <definedName name="_xlnm.Print_Area" localSheetId="2">'25-100 Degree V-Notch - Metric'!$B$1:$AJ$39</definedName>
    <definedName name="_xlnm.Print_Area" localSheetId="4">'25-100 Degree V-Notch - US'!$B$1:$AJ$39</definedName>
    <definedName name="_xlnm.Print_Area" localSheetId="1">'90 Degree V-Notch - Metric'!$B$1:$AJ$38</definedName>
    <definedName name="_xlnm.Print_Area" localSheetId="3">'90 Degree V-Notch - US'!$B$1:$AJ$38</definedName>
    <definedName name="_xlnm.Print_Area" localSheetId="0">Cover!$A$1:$AJ$52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Q20" i="10" l="1"/>
  <c r="BC10" i="10" s="1"/>
  <c r="BQ21" i="10"/>
  <c r="BC11" i="10" s="1"/>
  <c r="BQ22" i="10"/>
  <c r="BC12" i="10" s="1"/>
  <c r="BQ23" i="10"/>
  <c r="BC13" i="10" s="1"/>
  <c r="BQ24" i="10"/>
  <c r="BC14" i="10" s="1"/>
  <c r="BH9" i="9"/>
  <c r="BH10" i="9"/>
  <c r="BS10" i="9"/>
  <c r="BS29" i="9" s="1"/>
  <c r="BH11" i="9"/>
  <c r="BS11" i="9"/>
  <c r="BS28" i="9" s="1"/>
  <c r="BH12" i="9"/>
  <c r="BS13" i="9" s="1"/>
  <c r="BS18" i="9" s="1"/>
  <c r="BS12" i="9"/>
  <c r="BS30" i="9" s="1"/>
  <c r="BS48" i="9"/>
  <c r="BS56" i="9"/>
  <c r="BS58" i="9" s="1"/>
  <c r="BC14" i="6"/>
  <c r="BC13" i="6"/>
  <c r="BC12" i="6"/>
  <c r="BC11" i="6"/>
  <c r="BC10" i="6"/>
  <c r="BS60" i="9" l="1"/>
  <c r="BX76" i="9"/>
  <c r="BE31" i="10"/>
  <c r="BB33" i="10"/>
  <c r="BB35" i="10" s="1"/>
  <c r="BB20" i="10"/>
  <c r="BE33" i="10"/>
  <c r="BB29" i="10"/>
  <c r="BE29" i="10" s="1"/>
  <c r="BE20" i="10"/>
  <c r="BB31" i="10"/>
  <c r="BE35" i="10"/>
  <c r="BS49" i="9"/>
  <c r="BS17" i="9"/>
  <c r="BS27" i="9"/>
  <c r="BS32" i="9" s="1"/>
  <c r="BQ36" i="9" s="1"/>
  <c r="BS64" i="9"/>
  <c r="BS55" i="9"/>
  <c r="BS59" i="9"/>
  <c r="BS46" i="9"/>
  <c r="BS47" i="9"/>
  <c r="U9" i="5"/>
  <c r="BQ38" i="9" l="1"/>
  <c r="BS69" i="9"/>
  <c r="BS70" i="9" s="1"/>
  <c r="BS72" i="9"/>
  <c r="BS36" i="9"/>
  <c r="BS37" i="9" s="1"/>
  <c r="BS75" i="9" s="1"/>
  <c r="BH17" i="9" s="1"/>
  <c r="P18" i="9" s="1"/>
  <c r="BQ21" i="9"/>
  <c r="BQ37" i="9"/>
  <c r="BX77" i="9"/>
  <c r="BS62" i="9"/>
  <c r="BE37" i="10"/>
  <c r="BA43" i="10" s="1"/>
  <c r="BB56" i="10"/>
  <c r="H18" i="10" s="1"/>
  <c r="CA76" i="9"/>
  <c r="CC76" i="9"/>
  <c r="BZ76" i="9"/>
  <c r="CB76" i="9"/>
  <c r="BY76" i="9"/>
  <c r="BS61" i="9" s="1"/>
  <c r="BA22" i="10"/>
  <c r="BB45" i="10"/>
  <c r="BE45" i="10"/>
  <c r="BB47" i="10"/>
  <c r="BD47" i="10" s="1"/>
  <c r="BB54" i="10" s="1"/>
  <c r="BQ29" i="10" s="1"/>
  <c r="P19" i="10" s="1"/>
  <c r="BA42" i="10"/>
  <c r="BS51" i="9"/>
  <c r="BS13" i="5"/>
  <c r="BS12" i="5"/>
  <c r="BS11" i="5"/>
  <c r="BS10" i="5"/>
  <c r="H17" i="9" l="1"/>
  <c r="BQ73" i="9"/>
  <c r="CC77" i="9"/>
  <c r="BZ77" i="9"/>
  <c r="CA77" i="9"/>
  <c r="CB77" i="9"/>
  <c r="BY77" i="9"/>
  <c r="BS63" i="9" s="1"/>
  <c r="BS65" i="9" s="1"/>
  <c r="BE33" i="6"/>
  <c r="BE31" i="6"/>
  <c r="BB31" i="6"/>
  <c r="BE20" i="6"/>
  <c r="BB20" i="6"/>
  <c r="BS18" i="5"/>
  <c r="BS17" i="5"/>
  <c r="BS49" i="5"/>
  <c r="BS47" i="5"/>
  <c r="BS48" i="5"/>
  <c r="BS30" i="5"/>
  <c r="BS28" i="5"/>
  <c r="BS29" i="5"/>
  <c r="BQ21" i="5" l="1"/>
  <c r="BS46" i="5"/>
  <c r="BS27" i="5"/>
  <c r="BS32" i="5" s="1"/>
  <c r="BB33" i="6"/>
  <c r="BB35" i="6" s="1"/>
  <c r="BE35" i="6"/>
  <c r="BA22" i="6" l="1"/>
  <c r="BS51" i="5"/>
  <c r="BS72" i="5" s="1"/>
  <c r="BQ73" i="5" l="1"/>
  <c r="BS36" i="5"/>
  <c r="BS37" i="5" s="1"/>
  <c r="BQ38" i="5"/>
  <c r="BQ37" i="5"/>
  <c r="H17" i="5" l="1"/>
  <c r="BB29" i="6" l="1"/>
  <c r="BE29" i="6" s="1"/>
  <c r="BE37" i="6" l="1"/>
  <c r="BB56" i="6" s="1"/>
  <c r="H18" i="6" s="1"/>
  <c r="BS56" i="5"/>
  <c r="BS55" i="5"/>
  <c r="BA42" i="6" l="1"/>
  <c r="BE45" i="6"/>
  <c r="BA43" i="6"/>
  <c r="BB45" i="6"/>
  <c r="BS64" i="5"/>
  <c r="BS58" i="5"/>
  <c r="BS59" i="5"/>
  <c r="BB47" i="6" l="1"/>
  <c r="BD47" i="6" s="1"/>
  <c r="BB54" i="6" s="1"/>
  <c r="P19" i="6" s="1"/>
  <c r="BX77" i="5"/>
  <c r="BS62" i="5"/>
  <c r="BX76" i="5"/>
  <c r="BS60" i="5"/>
  <c r="CC76" i="5" l="1"/>
  <c r="BY76" i="5"/>
  <c r="BZ76" i="5"/>
  <c r="CA76" i="5"/>
  <c r="CB76" i="5"/>
  <c r="CB77" i="5"/>
  <c r="BZ77" i="5"/>
  <c r="CA77" i="5"/>
  <c r="CC77" i="5"/>
  <c r="BY77" i="5"/>
  <c r="BS63" i="5" l="1"/>
  <c r="BS61" i="5"/>
  <c r="BS65" i="5" l="1"/>
  <c r="BS69" i="5" s="1"/>
  <c r="BQ36" i="5"/>
  <c r="BS70" i="5" l="1"/>
  <c r="BS75" i="5" s="1"/>
  <c r="P18" i="5" s="1"/>
</calcChain>
</file>

<file path=xl/sharedStrings.xml><?xml version="1.0" encoding="utf-8"?>
<sst xmlns="http://schemas.openxmlformats.org/spreadsheetml/2006/main" count="513" uniqueCount="176">
  <si>
    <t>Equations Used for These Calculations</t>
  </si>
  <si>
    <t xml:space="preserve">  Enter values in yellow cells only.</t>
  </si>
  <si>
    <t>Input Information</t>
  </si>
  <si>
    <t>Copyright © McGraw-Hill Global Education Holdings, LLC.  All rights reserved.</t>
  </si>
  <si>
    <r>
      <t xml:space="preserve">  Measured head over the weir, </t>
    </r>
    <r>
      <rPr>
        <b/>
        <sz val="11"/>
        <rFont val="Arial"/>
        <family val="2"/>
      </rPr>
      <t>H</t>
    </r>
    <r>
      <rPr>
        <sz val="10"/>
        <rFont val="Arial"/>
        <family val="2"/>
      </rPr>
      <t xml:space="preserve"> =</t>
    </r>
  </si>
  <si>
    <r>
      <t xml:space="preserve">  Width of channel</t>
    </r>
    <r>
      <rPr>
        <sz val="10"/>
        <rFont val="Arial"/>
        <family val="2"/>
      </rPr>
      <t xml:space="preserve">, </t>
    </r>
    <r>
      <rPr>
        <b/>
        <sz val="11"/>
        <rFont val="Arial"/>
        <family val="2"/>
      </rPr>
      <t>B</t>
    </r>
    <r>
      <rPr>
        <sz val="10"/>
        <rFont val="Arial"/>
        <family val="2"/>
      </rPr>
      <t xml:space="preserve"> =</t>
    </r>
  </si>
  <si>
    <r>
      <t xml:space="preserve">              Is </t>
    </r>
    <r>
      <rPr>
        <b/>
        <sz val="11"/>
        <rFont val="Arial"/>
        <family val="2"/>
      </rPr>
      <t>H/B</t>
    </r>
    <r>
      <rPr>
        <sz val="10"/>
        <rFont val="Arial"/>
        <family val="2"/>
      </rPr>
      <t xml:space="preserve"> </t>
    </r>
    <r>
      <rPr>
        <u/>
        <sz val="10"/>
        <rFont val="Arial"/>
        <family val="2"/>
      </rPr>
      <t>&lt;</t>
    </r>
    <r>
      <rPr>
        <sz val="10"/>
        <rFont val="Arial"/>
        <family val="2"/>
      </rPr>
      <t xml:space="preserve"> 0.2 ?</t>
    </r>
  </si>
  <si>
    <r>
      <t>Fully Contracted 90</t>
    </r>
    <r>
      <rPr>
        <b/>
        <vertAlign val="superscript"/>
        <sz val="14"/>
        <rFont val="Arial"/>
        <family val="2"/>
      </rPr>
      <t>o</t>
    </r>
    <r>
      <rPr>
        <b/>
        <sz val="14"/>
        <rFont val="Arial"/>
        <family val="2"/>
      </rPr>
      <t xml:space="preserve"> V-Notch Weir</t>
    </r>
  </si>
  <si>
    <r>
      <t>Partially Contracted 90</t>
    </r>
    <r>
      <rPr>
        <b/>
        <vertAlign val="superscript"/>
        <sz val="14"/>
        <rFont val="Arial"/>
        <family val="2"/>
      </rPr>
      <t>o</t>
    </r>
    <r>
      <rPr>
        <b/>
        <sz val="14"/>
        <rFont val="Arial"/>
        <family val="2"/>
      </rPr>
      <t xml:space="preserve"> V-Notch Weir</t>
    </r>
  </si>
  <si>
    <r>
      <t>FULLY CONTRACTED 90</t>
    </r>
    <r>
      <rPr>
        <b/>
        <vertAlign val="superscript"/>
        <sz val="19"/>
        <color indexed="9"/>
        <rFont val="Arial"/>
        <family val="2"/>
      </rPr>
      <t>o</t>
    </r>
    <r>
      <rPr>
        <b/>
        <sz val="19"/>
        <color indexed="9"/>
        <rFont val="Arial"/>
        <family val="2"/>
      </rPr>
      <t xml:space="preserve"> V-NOTCH</t>
    </r>
  </si>
  <si>
    <t>P/B</t>
  </si>
  <si>
    <r>
      <t xml:space="preserve">                           </t>
    </r>
    <r>
      <rPr>
        <b/>
        <sz val="11"/>
        <rFont val="Arial"/>
        <family val="2"/>
      </rPr>
      <t>H/P</t>
    </r>
    <r>
      <rPr>
        <sz val="10"/>
        <rFont val="Arial"/>
        <family val="2"/>
      </rPr>
      <t xml:space="preserve">  =</t>
    </r>
  </si>
  <si>
    <r>
      <t xml:space="preserve">                     </t>
    </r>
    <r>
      <rPr>
        <b/>
        <sz val="11"/>
        <rFont val="Arial"/>
        <family val="2"/>
      </rPr>
      <t xml:space="preserve">P/B </t>
    </r>
    <r>
      <rPr>
        <sz val="11"/>
        <rFont val="Arial"/>
        <family val="2"/>
      </rPr>
      <t xml:space="preserve"> =</t>
    </r>
  </si>
  <si>
    <t>equals</t>
  </si>
  <si>
    <r>
      <t xml:space="preserve">                    Ce for</t>
    </r>
    <r>
      <rPr>
        <b/>
        <sz val="11"/>
        <rFont val="Arial"/>
        <family val="2"/>
      </rPr>
      <t xml:space="preserve"> P/B</t>
    </r>
    <r>
      <rPr>
        <sz val="10"/>
        <rFont val="Arial"/>
        <family val="2"/>
      </rPr>
      <t xml:space="preserve">  =</t>
    </r>
  </si>
  <si>
    <r>
      <t xml:space="preserve">                    </t>
    </r>
    <r>
      <rPr>
        <b/>
        <sz val="11"/>
        <rFont val="Arial"/>
        <family val="2"/>
      </rPr>
      <t>Ce</t>
    </r>
    <r>
      <rPr>
        <sz val="10"/>
        <rFont val="Arial"/>
        <family val="2"/>
      </rPr>
      <t xml:space="preserve"> for</t>
    </r>
    <r>
      <rPr>
        <b/>
        <sz val="11"/>
        <rFont val="Arial"/>
        <family val="2"/>
      </rPr>
      <t xml:space="preserve"> P/B</t>
    </r>
    <r>
      <rPr>
        <sz val="10"/>
        <rFont val="Arial"/>
        <family val="2"/>
      </rPr>
      <t xml:space="preserve">  =</t>
    </r>
  </si>
  <si>
    <r>
      <t xml:space="preserve">   Flow Rate Over Weir, </t>
    </r>
    <r>
      <rPr>
        <b/>
        <sz val="11"/>
        <rFont val="Arial"/>
        <family val="2"/>
      </rPr>
      <t>Q</t>
    </r>
    <r>
      <rPr>
        <sz val="10"/>
        <rFont val="Arial"/>
        <family val="2"/>
      </rPr>
      <t xml:space="preserve"> =</t>
    </r>
  </si>
  <si>
    <r>
      <t>PARTIALY CONTRACTED 90</t>
    </r>
    <r>
      <rPr>
        <b/>
        <vertAlign val="superscript"/>
        <sz val="19"/>
        <color indexed="9"/>
        <rFont val="Arial"/>
        <family val="2"/>
      </rPr>
      <t>o</t>
    </r>
    <r>
      <rPr>
        <b/>
        <sz val="19"/>
        <color indexed="9"/>
        <rFont val="Arial"/>
        <family val="2"/>
      </rPr>
      <t xml:space="preserve"> V-NOTCH</t>
    </r>
  </si>
  <si>
    <t xml:space="preserve">  degrees</t>
  </si>
  <si>
    <r>
      <t xml:space="preserve">  Notch Angle, </t>
    </r>
    <r>
      <rPr>
        <b/>
        <sz val="11"/>
        <rFont val="Symbol"/>
        <family val="1"/>
        <charset val="2"/>
      </rPr>
      <t>q</t>
    </r>
    <r>
      <rPr>
        <sz val="10"/>
        <rFont val="Arial"/>
        <family val="2"/>
      </rPr>
      <t xml:space="preserve"> =</t>
    </r>
  </si>
  <si>
    <r>
      <t xml:space="preserve">  </t>
    </r>
    <r>
      <rPr>
        <sz val="10"/>
        <rFont val="Arial"/>
        <family val="2"/>
      </rPr>
      <t xml:space="preserve">Head Corr. Factor, </t>
    </r>
    <r>
      <rPr>
        <b/>
        <sz val="11"/>
        <rFont val="Arial"/>
        <family val="2"/>
      </rPr>
      <t>k</t>
    </r>
    <r>
      <rPr>
        <sz val="10"/>
        <rFont val="Arial"/>
        <family val="2"/>
      </rPr>
      <t xml:space="preserve"> =</t>
    </r>
  </si>
  <si>
    <r>
      <t xml:space="preserve">  Flow Rate Over Weir, </t>
    </r>
    <r>
      <rPr>
        <b/>
        <sz val="11"/>
        <rFont val="Arial"/>
        <family val="2"/>
      </rPr>
      <t>Q</t>
    </r>
    <r>
      <rPr>
        <sz val="10"/>
        <rFont val="Arial"/>
        <family val="2"/>
      </rPr>
      <t xml:space="preserve">  =</t>
    </r>
  </si>
  <si>
    <t>References and Equations</t>
  </si>
  <si>
    <t xml:space="preserve"> </t>
  </si>
  <si>
    <r>
      <t xml:space="preserve">      </t>
    </r>
    <r>
      <rPr>
        <b/>
        <sz val="11"/>
        <rFont val="Symbol"/>
        <family val="1"/>
        <charset val="2"/>
      </rPr>
      <t>q</t>
    </r>
    <r>
      <rPr>
        <sz val="11"/>
        <rFont val="Arial"/>
        <family val="2"/>
      </rPr>
      <t xml:space="preserve"> = angle of V-notch</t>
    </r>
  </si>
  <si>
    <r>
      <t xml:space="preserve">    H/B </t>
    </r>
    <r>
      <rPr>
        <b/>
        <u/>
        <sz val="11"/>
        <rFont val="Arial"/>
        <family val="2"/>
      </rPr>
      <t>&lt;</t>
    </r>
    <r>
      <rPr>
        <b/>
        <sz val="11"/>
        <rFont val="Arial"/>
        <family val="2"/>
      </rPr>
      <t xml:space="preserve"> 0.2</t>
    </r>
  </si>
  <si>
    <r>
      <t xml:space="preserve">    H/B </t>
    </r>
    <r>
      <rPr>
        <b/>
        <u/>
        <sz val="11"/>
        <rFont val="Arial"/>
        <family val="2"/>
      </rPr>
      <t>&lt;</t>
    </r>
    <r>
      <rPr>
        <b/>
        <sz val="11"/>
        <rFont val="Arial"/>
        <family val="2"/>
      </rPr>
      <t xml:space="preserve"> 0.4</t>
    </r>
  </si>
  <si>
    <r>
      <t>Coefficients for C</t>
    </r>
    <r>
      <rPr>
        <b/>
        <vertAlign val="subscript"/>
        <sz val="12"/>
        <rFont val="Arial"/>
        <family val="2"/>
      </rPr>
      <t>e</t>
    </r>
    <r>
      <rPr>
        <b/>
        <sz val="12"/>
        <rFont val="Arial"/>
        <family val="2"/>
      </rPr>
      <t xml:space="preserve"> Equation</t>
    </r>
  </si>
  <si>
    <r>
      <t>Calculate the Coefficient, C</t>
    </r>
    <r>
      <rPr>
        <b/>
        <vertAlign val="subscript"/>
        <sz val="12"/>
        <rFont val="Arial"/>
        <family val="2"/>
      </rPr>
      <t>e</t>
    </r>
  </si>
  <si>
    <r>
      <t xml:space="preserve">   The effective weir coeff., </t>
    </r>
    <r>
      <rPr>
        <b/>
        <sz val="11"/>
        <rFont val="Arial"/>
        <family val="2"/>
      </rPr>
      <t>C</t>
    </r>
    <r>
      <rPr>
        <b/>
        <vertAlign val="subscript"/>
        <sz val="11"/>
        <rFont val="Arial"/>
        <family val="2"/>
      </rPr>
      <t>e</t>
    </r>
    <r>
      <rPr>
        <b/>
        <sz val="11"/>
        <rFont val="Arial"/>
        <family val="2"/>
      </rPr>
      <t>,</t>
    </r>
    <r>
      <rPr>
        <sz val="11"/>
        <rFont val="Arial"/>
        <family val="2"/>
      </rPr>
      <t xml:space="preserve"> is a function of P/B and H/P as shown in the diagram below.</t>
    </r>
  </si>
  <si>
    <r>
      <t xml:space="preserve">   The coefficients in the equation, C</t>
    </r>
    <r>
      <rPr>
        <vertAlign val="subscript"/>
        <sz val="11"/>
        <rFont val="Arial"/>
        <family val="2"/>
      </rPr>
      <t>e</t>
    </r>
    <r>
      <rPr>
        <sz val="11"/>
        <rFont val="Arial"/>
        <family val="2"/>
      </rPr>
      <t xml:space="preserve"> = K</t>
    </r>
    <r>
      <rPr>
        <vertAlign val="subscript"/>
        <sz val="11"/>
        <rFont val="Arial"/>
        <family val="2"/>
      </rPr>
      <t>4</t>
    </r>
    <r>
      <rPr>
        <sz val="11"/>
        <rFont val="Arial"/>
        <family val="2"/>
      </rPr>
      <t>(H/P)</t>
    </r>
    <r>
      <rPr>
        <vertAlign val="superscript"/>
        <sz val="11"/>
        <rFont val="Arial"/>
        <family val="2"/>
      </rPr>
      <t>4</t>
    </r>
    <r>
      <rPr>
        <sz val="11"/>
        <rFont val="Arial"/>
        <family val="2"/>
      </rPr>
      <t xml:space="preserve"> + K</t>
    </r>
    <r>
      <rPr>
        <vertAlign val="subscript"/>
        <sz val="11"/>
        <rFont val="Arial"/>
        <family val="2"/>
      </rPr>
      <t>3</t>
    </r>
    <r>
      <rPr>
        <sz val="11"/>
        <rFont val="Arial"/>
        <family val="2"/>
      </rPr>
      <t>(H/P)</t>
    </r>
    <r>
      <rPr>
        <vertAlign val="superscript"/>
        <sz val="11"/>
        <rFont val="Arial"/>
        <family val="2"/>
      </rPr>
      <t>3</t>
    </r>
    <r>
      <rPr>
        <sz val="11"/>
        <rFont val="Arial"/>
        <family val="2"/>
      </rPr>
      <t xml:space="preserve"> + K</t>
    </r>
    <r>
      <rPr>
        <vertAlign val="subscript"/>
        <sz val="11"/>
        <rFont val="Arial"/>
        <family val="2"/>
      </rPr>
      <t>2</t>
    </r>
    <r>
      <rPr>
        <sz val="11"/>
        <rFont val="Arial"/>
        <family val="2"/>
      </rPr>
      <t>(H/P)</t>
    </r>
    <r>
      <rPr>
        <vertAlign val="superscript"/>
        <sz val="11"/>
        <rFont val="Arial"/>
        <family val="2"/>
      </rPr>
      <t>2</t>
    </r>
    <r>
      <rPr>
        <sz val="11"/>
        <rFont val="Arial"/>
        <family val="2"/>
      </rPr>
      <t xml:space="preserve"> + K</t>
    </r>
    <r>
      <rPr>
        <vertAlign val="subscript"/>
        <sz val="11"/>
        <rFont val="Arial"/>
        <family val="2"/>
      </rPr>
      <t>1</t>
    </r>
    <r>
      <rPr>
        <sz val="11"/>
        <rFont val="Arial"/>
        <family val="2"/>
      </rPr>
      <t>(H/P) + K</t>
    </r>
    <r>
      <rPr>
        <vertAlign val="subscript"/>
        <sz val="11"/>
        <rFont val="Arial"/>
        <family val="2"/>
      </rPr>
      <t>o</t>
    </r>
    <r>
      <rPr>
        <sz val="11"/>
        <rFont val="Arial"/>
        <family val="2"/>
      </rPr>
      <t xml:space="preserve">  are shown</t>
    </r>
  </si>
  <si>
    <t xml:space="preserve">   in the table below.  They were obtained by curve fitting from the graph shown above and are</t>
  </si>
  <si>
    <r>
      <t xml:space="preserve">  used to calculate C</t>
    </r>
    <r>
      <rPr>
        <vertAlign val="subscript"/>
        <sz val="11"/>
        <rFont val="Arial"/>
        <family val="2"/>
      </rPr>
      <t>e</t>
    </r>
    <r>
      <rPr>
        <sz val="11"/>
        <rFont val="Arial"/>
        <family val="2"/>
      </rPr>
      <t xml:space="preserve"> as a function of H/P for each value of P/B shown on the graph.</t>
    </r>
  </si>
  <si>
    <t>USER INPUTS</t>
  </si>
  <si>
    <r>
      <t>K</t>
    </r>
    <r>
      <rPr>
        <vertAlign val="subscript"/>
        <sz val="10"/>
        <rFont val="Arial"/>
        <family val="2"/>
      </rPr>
      <t>4</t>
    </r>
  </si>
  <si>
    <r>
      <t>K</t>
    </r>
    <r>
      <rPr>
        <vertAlign val="subscript"/>
        <sz val="10"/>
        <rFont val="Arial"/>
        <family val="2"/>
      </rPr>
      <t>3</t>
    </r>
  </si>
  <si>
    <r>
      <t>K</t>
    </r>
    <r>
      <rPr>
        <vertAlign val="subscript"/>
        <sz val="10"/>
        <rFont val="Arial"/>
        <family val="2"/>
      </rPr>
      <t>2</t>
    </r>
  </si>
  <si>
    <r>
      <t>K</t>
    </r>
    <r>
      <rPr>
        <vertAlign val="subscript"/>
        <sz val="10"/>
        <rFont val="Arial"/>
        <family val="2"/>
      </rPr>
      <t>1</t>
    </r>
  </si>
  <si>
    <r>
      <t>K</t>
    </r>
    <r>
      <rPr>
        <vertAlign val="subscript"/>
        <sz val="10"/>
        <rFont val="Arial"/>
        <family val="2"/>
      </rPr>
      <t>o</t>
    </r>
  </si>
  <si>
    <r>
      <t xml:space="preserve">    </t>
    </r>
    <r>
      <rPr>
        <b/>
        <sz val="12"/>
        <rFont val="Arial"/>
        <family val="2"/>
      </rPr>
      <t>C</t>
    </r>
    <r>
      <rPr>
        <b/>
        <vertAlign val="subscript"/>
        <sz val="12"/>
        <rFont val="Arial"/>
        <family val="2"/>
      </rPr>
      <t>e</t>
    </r>
    <r>
      <rPr>
        <sz val="12"/>
        <rFont val="Arial"/>
        <family val="2"/>
      </rPr>
      <t xml:space="preserve">  =  0.6028  -  0.0007364 </t>
    </r>
    <r>
      <rPr>
        <b/>
        <sz val="12"/>
        <rFont val="Symbol"/>
        <family val="1"/>
        <charset val="2"/>
      </rPr>
      <t>q</t>
    </r>
    <r>
      <rPr>
        <b/>
        <sz val="12"/>
        <rFont val="Arial"/>
        <family val="2"/>
      </rPr>
      <t xml:space="preserve">  </t>
    </r>
    <r>
      <rPr>
        <sz val="12"/>
        <rFont val="Arial"/>
        <family val="2"/>
      </rPr>
      <t>+  5.179 x 10</t>
    </r>
    <r>
      <rPr>
        <vertAlign val="superscript"/>
        <sz val="12"/>
        <rFont val="Arial"/>
        <family val="2"/>
      </rPr>
      <t>-6</t>
    </r>
    <r>
      <rPr>
        <sz val="12"/>
        <rFont val="Arial"/>
        <family val="2"/>
      </rPr>
      <t xml:space="preserve"> </t>
    </r>
    <r>
      <rPr>
        <b/>
        <sz val="12"/>
        <rFont val="Symbol"/>
        <family val="1"/>
        <charset val="2"/>
      </rPr>
      <t>q</t>
    </r>
    <r>
      <rPr>
        <vertAlign val="superscript"/>
        <sz val="12"/>
        <rFont val="Arial"/>
        <family val="2"/>
      </rPr>
      <t>2</t>
    </r>
  </si>
  <si>
    <r>
      <t xml:space="preserve">   NOTE:  These equations for C</t>
    </r>
    <r>
      <rPr>
        <vertAlign val="subscript"/>
        <sz val="11"/>
        <rFont val="Arial"/>
        <family val="2"/>
      </rPr>
      <t>e</t>
    </r>
    <r>
      <rPr>
        <sz val="11"/>
        <rFont val="Arial"/>
        <family val="2"/>
      </rPr>
      <t xml:space="preserve"> and k were derived by curve fitting from graphs of </t>
    </r>
    <r>
      <rPr>
        <b/>
        <sz val="11"/>
        <rFont val="Arial"/>
        <family val="2"/>
      </rPr>
      <t xml:space="preserve">Ce vs </t>
    </r>
    <r>
      <rPr>
        <b/>
        <sz val="11"/>
        <rFont val="Symbol"/>
        <family val="1"/>
        <charset val="2"/>
      </rPr>
      <t>q</t>
    </r>
  </si>
  <si>
    <r>
      <t xml:space="preserve">    and </t>
    </r>
    <r>
      <rPr>
        <b/>
        <sz val="11"/>
        <rFont val="Arial"/>
        <family val="2"/>
      </rPr>
      <t xml:space="preserve">k vs </t>
    </r>
    <r>
      <rPr>
        <b/>
        <sz val="11"/>
        <rFont val="Symbol"/>
        <family val="1"/>
        <charset val="2"/>
      </rPr>
      <t>q</t>
    </r>
    <r>
      <rPr>
        <sz val="11"/>
        <rFont val="Arial"/>
        <family val="2"/>
      </rPr>
      <t>, prepared from curves in the USBR Water Measurement Manual as shown below.</t>
    </r>
  </si>
  <si>
    <t>Ce</t>
  </si>
  <si>
    <r>
      <t>q</t>
    </r>
    <r>
      <rPr>
        <sz val="10"/>
        <rFont val="Arial"/>
        <family val="2"/>
      </rPr>
      <t>, degrees</t>
    </r>
  </si>
  <si>
    <r>
      <t xml:space="preserve">   Source for V-notch Weir Equations and curves for C</t>
    </r>
    <r>
      <rPr>
        <vertAlign val="subscript"/>
        <sz val="11"/>
        <rFont val="Arial"/>
        <family val="2"/>
      </rPr>
      <t>e</t>
    </r>
    <r>
      <rPr>
        <sz val="11"/>
        <rFont val="Arial"/>
        <family val="2"/>
      </rPr>
      <t xml:space="preserve">:      U.S. Dept of the Interior,  </t>
    </r>
  </si>
  <si>
    <r>
      <t xml:space="preserve">  Eff. Discharge Coeff, </t>
    </r>
    <r>
      <rPr>
        <b/>
        <sz val="11"/>
        <rFont val="Arial"/>
        <family val="2"/>
      </rPr>
      <t>C</t>
    </r>
    <r>
      <rPr>
        <b/>
        <vertAlign val="subscript"/>
        <sz val="11"/>
        <rFont val="Arial"/>
        <family val="2"/>
      </rPr>
      <t>e</t>
    </r>
    <r>
      <rPr>
        <sz val="10"/>
        <rFont val="Arial"/>
        <family val="2"/>
      </rPr>
      <t xml:space="preserve"> =</t>
    </r>
  </si>
  <si>
    <t xml:space="preserve">  Height of V-Notch </t>
  </si>
  <si>
    <r>
      <t xml:space="preserve">              above upstream channel invert, </t>
    </r>
    <r>
      <rPr>
        <b/>
        <sz val="11"/>
        <rFont val="Arial"/>
        <family val="2"/>
      </rPr>
      <t>P</t>
    </r>
    <r>
      <rPr>
        <sz val="10"/>
        <rFont val="Arial"/>
        <family val="2"/>
      </rPr>
      <t xml:space="preserve">  =</t>
    </r>
  </si>
  <si>
    <t xml:space="preserve">  ( www.usbr.gov/tsc/techreferences/mands/wmm/index.htm )</t>
  </si>
  <si>
    <r>
      <t xml:space="preserve">   Bureau of Reclamation, </t>
    </r>
    <r>
      <rPr>
        <i/>
        <sz val="11"/>
        <rFont val="Arial"/>
        <family val="2"/>
      </rPr>
      <t>Water Measurement Manual</t>
    </r>
    <r>
      <rPr>
        <sz val="11"/>
        <rFont val="Arial"/>
        <family val="2"/>
      </rPr>
      <t>, 3rd Ed, 1997 - revised 2001.</t>
    </r>
  </si>
  <si>
    <t>.</t>
  </si>
  <si>
    <t>Check on General Sharp-Crested Weir Requirements</t>
  </si>
  <si>
    <r>
      <t xml:space="preserve">  Depth of water downstream of weir, </t>
    </r>
    <r>
      <rPr>
        <b/>
        <sz val="11"/>
        <rFont val="Arial"/>
        <family val="2"/>
      </rPr>
      <t>D</t>
    </r>
    <r>
      <rPr>
        <sz val="10"/>
        <rFont val="Arial"/>
        <family val="2"/>
      </rPr>
      <t xml:space="preserve"> =</t>
    </r>
  </si>
  <si>
    <t>GEN'L CHECK</t>
  </si>
  <si>
    <r>
      <t xml:space="preserve">                           </t>
    </r>
    <r>
      <rPr>
        <sz val="14"/>
        <rFont val="Arial"/>
        <family val="2"/>
      </rPr>
      <t xml:space="preserve">   (Only for fully contracted V-Notch Weirs)</t>
    </r>
  </si>
  <si>
    <t xml:space="preserve">      (The Kindsvater-Shen equation)</t>
  </si>
  <si>
    <t xml:space="preserve">     Requirements specifically for use of the Kindsvater-Shen equation are:</t>
  </si>
  <si>
    <t>Calculation of Flow Rate Using the Kindsvater-Shen equation:</t>
  </si>
  <si>
    <r>
      <t xml:space="preserve">   Also from the </t>
    </r>
    <r>
      <rPr>
        <i/>
        <sz val="11"/>
        <rFont val="Arial"/>
        <family val="2"/>
      </rPr>
      <t>Water Measurement Manual</t>
    </r>
    <r>
      <rPr>
        <sz val="11"/>
        <rFont val="Arial"/>
        <family val="2"/>
      </rPr>
      <t>:  All overflow plate edges and notch point must</t>
    </r>
  </si>
  <si>
    <r>
      <t xml:space="preserve">    Expressing this in equation form, we must have:    </t>
    </r>
    <r>
      <rPr>
        <b/>
        <sz val="11"/>
        <rFont val="Arial"/>
        <family val="2"/>
      </rPr>
      <t xml:space="preserve">P </t>
    </r>
    <r>
      <rPr>
        <b/>
        <u/>
        <sz val="11"/>
        <rFont val="Arial"/>
        <family val="2"/>
      </rPr>
      <t>&gt;</t>
    </r>
    <r>
      <rPr>
        <b/>
        <sz val="11"/>
        <rFont val="Arial"/>
        <family val="2"/>
      </rPr>
      <t xml:space="preserve"> 2H</t>
    </r>
    <r>
      <rPr>
        <sz val="11"/>
        <rFont val="Arial"/>
        <family val="2"/>
      </rPr>
      <t xml:space="preserve">  and   </t>
    </r>
    <r>
      <rPr>
        <b/>
        <sz val="11"/>
        <rFont val="Arial"/>
        <family val="2"/>
      </rPr>
      <t>B - 2HTan(</t>
    </r>
    <r>
      <rPr>
        <b/>
        <sz val="11"/>
        <rFont val="Symbol"/>
        <family val="1"/>
        <charset val="2"/>
      </rPr>
      <t>q</t>
    </r>
    <r>
      <rPr>
        <b/>
        <sz val="11"/>
        <rFont val="Arial"/>
        <family val="2"/>
      </rPr>
      <t xml:space="preserve">/2) </t>
    </r>
    <r>
      <rPr>
        <b/>
        <u/>
        <sz val="11"/>
        <rFont val="Arial"/>
        <family val="2"/>
      </rPr>
      <t>&gt;</t>
    </r>
    <r>
      <rPr>
        <b/>
        <sz val="11"/>
        <rFont val="Arial"/>
        <family val="2"/>
      </rPr>
      <t xml:space="preserve"> 2H</t>
    </r>
  </si>
  <si>
    <t xml:space="preserve">   Source for Equations and Requirements:      U.S. Dept of the Interior,</t>
  </si>
  <si>
    <r>
      <t xml:space="preserve">   Bureau of Reclamation,  </t>
    </r>
    <r>
      <rPr>
        <i/>
        <sz val="11"/>
        <rFont val="Arial"/>
        <family val="2"/>
      </rPr>
      <t>Water Measurement Manual</t>
    </r>
    <r>
      <rPr>
        <sz val="11"/>
        <rFont val="Arial"/>
        <family val="2"/>
      </rPr>
      <t>, 3rd Ed, 1997 - revised 2001.</t>
    </r>
  </si>
  <si>
    <r>
      <t xml:space="preserve">              Is </t>
    </r>
    <r>
      <rPr>
        <b/>
        <sz val="11"/>
        <rFont val="Arial"/>
        <family val="2"/>
      </rPr>
      <t xml:space="preserve">P </t>
    </r>
    <r>
      <rPr>
        <sz val="10"/>
        <rFont val="Arial"/>
        <family val="2"/>
      </rPr>
      <t xml:space="preserve"> </t>
    </r>
    <r>
      <rPr>
        <u/>
        <sz val="10"/>
        <rFont val="Arial"/>
        <family val="2"/>
      </rPr>
      <t>&gt;</t>
    </r>
    <r>
      <rPr>
        <sz val="10"/>
        <rFont val="Arial"/>
        <family val="2"/>
      </rPr>
      <t xml:space="preserve"> </t>
    </r>
    <r>
      <rPr>
        <b/>
        <sz val="11"/>
        <rFont val="Arial"/>
        <family val="2"/>
      </rPr>
      <t>2H</t>
    </r>
    <r>
      <rPr>
        <sz val="10"/>
        <rFont val="Arial"/>
        <family val="2"/>
      </rPr>
      <t xml:space="preserve"> ?</t>
    </r>
  </si>
  <si>
    <r>
      <t xml:space="preserve">  Is </t>
    </r>
    <r>
      <rPr>
        <b/>
        <sz val="11"/>
        <rFont val="Arial"/>
        <family val="2"/>
      </rPr>
      <t>B - 2HTan(</t>
    </r>
    <r>
      <rPr>
        <b/>
        <sz val="11"/>
        <rFont val="Symbol"/>
        <family val="1"/>
        <charset val="2"/>
      </rPr>
      <t>q</t>
    </r>
    <r>
      <rPr>
        <b/>
        <sz val="11"/>
        <rFont val="Arial"/>
        <family val="2"/>
      </rPr>
      <t xml:space="preserve">/2) </t>
    </r>
    <r>
      <rPr>
        <sz val="10"/>
        <rFont val="Arial"/>
        <family val="2"/>
      </rPr>
      <t xml:space="preserve"> </t>
    </r>
    <r>
      <rPr>
        <u/>
        <sz val="10"/>
        <rFont val="Arial"/>
        <family val="2"/>
      </rPr>
      <t>&gt;</t>
    </r>
    <r>
      <rPr>
        <sz val="10"/>
        <rFont val="Arial"/>
        <family val="2"/>
      </rPr>
      <t xml:space="preserve"> </t>
    </r>
    <r>
      <rPr>
        <b/>
        <sz val="11"/>
        <rFont val="Arial"/>
        <family val="2"/>
      </rPr>
      <t>2H</t>
    </r>
    <r>
      <rPr>
        <sz val="10"/>
        <rFont val="Arial"/>
        <family val="2"/>
      </rPr>
      <t xml:space="preserve"> ?</t>
    </r>
  </si>
  <si>
    <r>
      <t xml:space="preserve">        </t>
    </r>
    <r>
      <rPr>
        <b/>
        <sz val="11"/>
        <rFont val="Arial"/>
        <family val="2"/>
      </rPr>
      <t>B - 2HTan(</t>
    </r>
    <r>
      <rPr>
        <b/>
        <sz val="11"/>
        <rFont val="Symbol"/>
        <family val="1"/>
        <charset val="2"/>
      </rPr>
      <t>q</t>
    </r>
    <r>
      <rPr>
        <b/>
        <sz val="11"/>
        <rFont val="Arial"/>
        <family val="2"/>
      </rPr>
      <t xml:space="preserve">/2) </t>
    </r>
    <r>
      <rPr>
        <sz val="10"/>
        <rFont val="Arial"/>
        <family val="2"/>
      </rPr>
      <t xml:space="preserve"> =</t>
    </r>
  </si>
  <si>
    <t>Check on Conditions Required for Fully Contracted V-Notch Weir</t>
  </si>
  <si>
    <r>
      <t xml:space="preserve">                           </t>
    </r>
    <r>
      <rPr>
        <b/>
        <sz val="11"/>
        <rFont val="Arial"/>
        <family val="2"/>
      </rPr>
      <t>H/B</t>
    </r>
    <r>
      <rPr>
        <sz val="10"/>
        <rFont val="Arial"/>
        <family val="2"/>
      </rPr>
      <t xml:space="preserve">  =</t>
    </r>
  </si>
  <si>
    <r>
      <t>FULLY CONTRACTED - 20</t>
    </r>
    <r>
      <rPr>
        <b/>
        <vertAlign val="superscript"/>
        <sz val="19"/>
        <color indexed="9"/>
        <rFont val="Arial"/>
        <family val="2"/>
      </rPr>
      <t>o</t>
    </r>
    <r>
      <rPr>
        <b/>
        <sz val="19"/>
        <color indexed="9"/>
        <rFont val="Arial"/>
        <family val="2"/>
      </rPr>
      <t xml:space="preserve"> to 100</t>
    </r>
    <r>
      <rPr>
        <b/>
        <vertAlign val="superscript"/>
        <sz val="19"/>
        <color indexed="9"/>
        <rFont val="Arial"/>
        <family val="2"/>
      </rPr>
      <t>o</t>
    </r>
    <r>
      <rPr>
        <b/>
        <sz val="19"/>
        <color indexed="9"/>
        <rFont val="Arial"/>
        <family val="2"/>
      </rPr>
      <t xml:space="preserve"> ANGLE</t>
    </r>
  </si>
  <si>
    <t xml:space="preserve">                                        Is this V-Notch weir fully contracted ?</t>
  </si>
  <si>
    <t xml:space="preserve">   The Cone equation for</t>
  </si>
  <si>
    <t xml:space="preserve">     Requirements specifically for the use of the Cone equation are:</t>
  </si>
  <si>
    <t xml:space="preserve">   be at least 2 measuring heads from approach flow boundaries for a fully contracted weir.</t>
  </si>
  <si>
    <r>
      <t xml:space="preserve">    Expressing this in equation form (for </t>
    </r>
    <r>
      <rPr>
        <sz val="11"/>
        <rFont val="Symbol"/>
        <family val="1"/>
        <charset val="2"/>
      </rPr>
      <t>q</t>
    </r>
    <r>
      <rPr>
        <sz val="11"/>
        <rFont val="Arial"/>
        <family val="2"/>
      </rPr>
      <t xml:space="preserve"> = 90</t>
    </r>
    <r>
      <rPr>
        <vertAlign val="superscript"/>
        <sz val="11"/>
        <rFont val="Arial"/>
        <family val="2"/>
      </rPr>
      <t>o</t>
    </r>
    <r>
      <rPr>
        <sz val="11"/>
        <rFont val="Arial"/>
        <family val="2"/>
      </rPr>
      <t xml:space="preserve">), we must have:    </t>
    </r>
    <r>
      <rPr>
        <b/>
        <sz val="11"/>
        <rFont val="Arial"/>
        <family val="2"/>
      </rPr>
      <t xml:space="preserve">P </t>
    </r>
    <r>
      <rPr>
        <b/>
        <u/>
        <sz val="11"/>
        <rFont val="Arial"/>
        <family val="2"/>
      </rPr>
      <t>&gt;</t>
    </r>
    <r>
      <rPr>
        <b/>
        <sz val="11"/>
        <rFont val="Arial"/>
        <family val="2"/>
      </rPr>
      <t xml:space="preserve"> 2H</t>
    </r>
    <r>
      <rPr>
        <sz val="11"/>
        <rFont val="Arial"/>
        <family val="2"/>
      </rPr>
      <t xml:space="preserve">  and   </t>
    </r>
    <r>
      <rPr>
        <b/>
        <sz val="11"/>
        <rFont val="Arial"/>
        <family val="2"/>
      </rPr>
      <t xml:space="preserve">B - 2H </t>
    </r>
    <r>
      <rPr>
        <b/>
        <u/>
        <sz val="11"/>
        <rFont val="Arial"/>
        <family val="2"/>
      </rPr>
      <t>&gt;</t>
    </r>
    <r>
      <rPr>
        <b/>
        <sz val="11"/>
        <rFont val="Arial"/>
        <family val="2"/>
      </rPr>
      <t xml:space="preserve"> 2H</t>
    </r>
  </si>
  <si>
    <r>
      <t xml:space="preserve">   For a </t>
    </r>
    <r>
      <rPr>
        <b/>
        <sz val="11"/>
        <rFont val="Arial"/>
        <family val="2"/>
      </rPr>
      <t>partially contracted</t>
    </r>
    <r>
      <rPr>
        <sz val="11"/>
        <rFont val="Arial"/>
        <family val="2"/>
      </rPr>
      <t xml:space="preserve"> 90</t>
    </r>
    <r>
      <rPr>
        <vertAlign val="superscript"/>
        <sz val="11"/>
        <rFont val="Arial"/>
        <family val="2"/>
      </rPr>
      <t>o</t>
    </r>
    <r>
      <rPr>
        <sz val="11"/>
        <rFont val="Arial"/>
        <family val="2"/>
      </rPr>
      <t xml:space="preserve"> V-notch weir, the Kindsvater-Shen equation is:  </t>
    </r>
  </si>
  <si>
    <t>Check on Conditions for Using the Cone equation</t>
  </si>
  <si>
    <t>Check on Conditions for Using the Kindsvater-Shen equation</t>
  </si>
  <si>
    <r>
      <t xml:space="preserve">           above upstream channel invert, </t>
    </r>
    <r>
      <rPr>
        <b/>
        <sz val="11"/>
        <rFont val="Arial"/>
        <family val="2"/>
      </rPr>
      <t>P</t>
    </r>
    <r>
      <rPr>
        <sz val="10"/>
        <rFont val="Arial"/>
        <family val="2"/>
      </rPr>
      <t xml:space="preserve">  =</t>
    </r>
  </si>
  <si>
    <r>
      <t xml:space="preserve">                  Is </t>
    </r>
    <r>
      <rPr>
        <b/>
        <sz val="11"/>
        <rFont val="Arial"/>
        <family val="2"/>
      </rPr>
      <t>H/B</t>
    </r>
    <r>
      <rPr>
        <sz val="10"/>
        <rFont val="Arial"/>
        <family val="2"/>
      </rPr>
      <t xml:space="preserve">  </t>
    </r>
    <r>
      <rPr>
        <u/>
        <sz val="10"/>
        <rFont val="Arial"/>
        <family val="2"/>
      </rPr>
      <t>&lt;</t>
    </r>
    <r>
      <rPr>
        <sz val="10"/>
        <rFont val="Arial"/>
        <family val="2"/>
      </rPr>
      <t xml:space="preserve">  0.4 ?</t>
    </r>
  </si>
  <si>
    <t>Calculation of Flow Rate Using the Cone equation</t>
  </si>
  <si>
    <r>
      <t xml:space="preserve">                  Is </t>
    </r>
    <r>
      <rPr>
        <b/>
        <sz val="11"/>
        <rFont val="Arial"/>
        <family val="2"/>
      </rPr>
      <t>H/B</t>
    </r>
    <r>
      <rPr>
        <sz val="10"/>
        <rFont val="Arial"/>
        <family val="2"/>
      </rPr>
      <t xml:space="preserve">  </t>
    </r>
    <r>
      <rPr>
        <u/>
        <sz val="10"/>
        <rFont val="Arial"/>
        <family val="2"/>
      </rPr>
      <t>&lt;</t>
    </r>
    <r>
      <rPr>
        <sz val="10"/>
        <rFont val="Arial"/>
        <family val="2"/>
      </rPr>
      <t xml:space="preserve">  0.2 ?</t>
    </r>
  </si>
  <si>
    <t>Calculation of Flow Rate Using the Kindsvater-Shen equation</t>
  </si>
  <si>
    <r>
      <t>Flow Rate Over a 90</t>
    </r>
    <r>
      <rPr>
        <vertAlign val="superscript"/>
        <sz val="14"/>
        <rFont val="Arial"/>
        <family val="2"/>
      </rPr>
      <t>o</t>
    </r>
    <r>
      <rPr>
        <sz val="14"/>
        <rFont val="Arial"/>
        <family val="2"/>
      </rPr>
      <t xml:space="preserve"> V-Notch Weir - S.I. Units</t>
    </r>
  </si>
  <si>
    <t>m</t>
  </si>
  <si>
    <t xml:space="preserve">    m</t>
  </si>
  <si>
    <r>
      <t xml:space="preserve">         a </t>
    </r>
    <r>
      <rPr>
        <b/>
        <sz val="11"/>
        <rFont val="Arial"/>
        <family val="2"/>
      </rPr>
      <t>fully contracted</t>
    </r>
    <r>
      <rPr>
        <sz val="11"/>
        <rFont val="Arial"/>
        <family val="2"/>
      </rPr>
      <t xml:space="preserve"> 90</t>
    </r>
    <r>
      <rPr>
        <vertAlign val="superscript"/>
        <sz val="11"/>
        <rFont val="Arial"/>
        <family val="2"/>
      </rPr>
      <t>o</t>
    </r>
    <r>
      <rPr>
        <sz val="11"/>
        <rFont val="Arial"/>
        <family val="2"/>
      </rPr>
      <t xml:space="preserve"> V-notch weir:     </t>
    </r>
    <r>
      <rPr>
        <b/>
        <sz val="11"/>
        <rFont val="Arial"/>
        <family val="2"/>
      </rPr>
      <t>Q = 1.36H</t>
    </r>
    <r>
      <rPr>
        <b/>
        <vertAlign val="superscript"/>
        <sz val="11"/>
        <rFont val="Arial"/>
        <family val="2"/>
      </rPr>
      <t>2.48</t>
    </r>
  </si>
  <si>
    <r>
      <t xml:space="preserve">       P </t>
    </r>
    <r>
      <rPr>
        <b/>
        <u/>
        <sz val="11"/>
        <rFont val="Arial"/>
        <family val="2"/>
      </rPr>
      <t>&gt;</t>
    </r>
    <r>
      <rPr>
        <b/>
        <sz val="11"/>
        <rFont val="Arial"/>
        <family val="2"/>
      </rPr>
      <t xml:space="preserve"> 0.45 m</t>
    </r>
  </si>
  <si>
    <r>
      <t xml:space="preserve">  B </t>
    </r>
    <r>
      <rPr>
        <b/>
        <u/>
        <sz val="11"/>
        <rFont val="Arial"/>
        <family val="2"/>
      </rPr>
      <t>&gt;</t>
    </r>
    <r>
      <rPr>
        <b/>
        <sz val="11"/>
        <rFont val="Arial"/>
        <family val="2"/>
      </rPr>
      <t xml:space="preserve"> 0.90 m</t>
    </r>
  </si>
  <si>
    <r>
      <t xml:space="preserve">  0.05 m </t>
    </r>
    <r>
      <rPr>
        <b/>
        <u/>
        <sz val="11"/>
        <rFont val="Arial"/>
        <family val="2"/>
      </rPr>
      <t>&lt;</t>
    </r>
    <r>
      <rPr>
        <b/>
        <sz val="11"/>
        <rFont val="Arial"/>
        <family val="2"/>
      </rPr>
      <t xml:space="preserve"> H </t>
    </r>
    <r>
      <rPr>
        <b/>
        <u/>
        <sz val="11"/>
        <rFont val="Arial"/>
        <family val="2"/>
      </rPr>
      <t>&lt;</t>
    </r>
    <r>
      <rPr>
        <b/>
        <sz val="11"/>
        <rFont val="Arial"/>
        <family val="2"/>
      </rPr>
      <t xml:space="preserve"> 0.38 m</t>
    </r>
  </si>
  <si>
    <r>
      <t xml:space="preserve">     </t>
    </r>
    <r>
      <rPr>
        <b/>
        <sz val="11"/>
        <rFont val="Arial"/>
        <family val="2"/>
      </rPr>
      <t>Q = 2.36C</t>
    </r>
    <r>
      <rPr>
        <b/>
        <vertAlign val="subscript"/>
        <sz val="11"/>
        <rFont val="Arial"/>
        <family val="2"/>
      </rPr>
      <t>e</t>
    </r>
    <r>
      <rPr>
        <b/>
        <sz val="11"/>
        <rFont val="Arial"/>
        <family val="2"/>
      </rPr>
      <t>(H + 0.00088)</t>
    </r>
    <r>
      <rPr>
        <b/>
        <vertAlign val="superscript"/>
        <sz val="11"/>
        <rFont val="Arial"/>
        <family val="2"/>
      </rPr>
      <t>2.5</t>
    </r>
    <r>
      <rPr>
        <sz val="11"/>
        <rFont val="Arial"/>
        <family val="2"/>
      </rPr>
      <t xml:space="preserve">                             Requirements for use of this equation are:</t>
    </r>
  </si>
  <si>
    <r>
      <t xml:space="preserve">       P </t>
    </r>
    <r>
      <rPr>
        <b/>
        <u/>
        <sz val="11"/>
        <rFont val="Arial"/>
        <family val="2"/>
      </rPr>
      <t>&gt;</t>
    </r>
    <r>
      <rPr>
        <b/>
        <sz val="11"/>
        <rFont val="Arial"/>
        <family val="2"/>
      </rPr>
      <t xml:space="preserve"> 0.1 m</t>
    </r>
  </si>
  <si>
    <r>
      <t xml:space="preserve">  B </t>
    </r>
    <r>
      <rPr>
        <b/>
        <u/>
        <sz val="11"/>
        <rFont val="Arial"/>
        <family val="2"/>
      </rPr>
      <t>&gt;</t>
    </r>
    <r>
      <rPr>
        <b/>
        <sz val="11"/>
        <rFont val="Arial"/>
        <family val="2"/>
      </rPr>
      <t xml:space="preserve"> 0.6 m</t>
    </r>
  </si>
  <si>
    <r>
      <t xml:space="preserve">  0.05 m </t>
    </r>
    <r>
      <rPr>
        <b/>
        <u/>
        <sz val="11"/>
        <rFont val="Arial"/>
        <family val="2"/>
      </rPr>
      <t>&lt;</t>
    </r>
    <r>
      <rPr>
        <b/>
        <sz val="11"/>
        <rFont val="Arial"/>
        <family val="2"/>
      </rPr>
      <t xml:space="preserve"> H </t>
    </r>
    <r>
      <rPr>
        <b/>
        <u/>
        <sz val="11"/>
        <rFont val="Arial"/>
        <family val="2"/>
      </rPr>
      <t>&lt;</t>
    </r>
    <r>
      <rPr>
        <b/>
        <sz val="11"/>
        <rFont val="Arial"/>
        <family val="2"/>
      </rPr>
      <t xml:space="preserve"> 0.6 m</t>
    </r>
  </si>
  <si>
    <r>
      <t xml:space="preserve">              Is </t>
    </r>
    <r>
      <rPr>
        <b/>
        <sz val="11"/>
        <rFont val="Arial"/>
        <family val="2"/>
      </rPr>
      <t xml:space="preserve">P </t>
    </r>
    <r>
      <rPr>
        <sz val="10"/>
        <rFont val="Arial"/>
        <family val="2"/>
      </rPr>
      <t xml:space="preserve"> </t>
    </r>
    <r>
      <rPr>
        <u/>
        <sz val="10"/>
        <rFont val="Arial"/>
        <family val="2"/>
      </rPr>
      <t>&gt;</t>
    </r>
    <r>
      <rPr>
        <sz val="10"/>
        <rFont val="Arial"/>
        <family val="2"/>
      </rPr>
      <t xml:space="preserve">  0.45 m ?</t>
    </r>
  </si>
  <si>
    <r>
      <t xml:space="preserve">              Is </t>
    </r>
    <r>
      <rPr>
        <b/>
        <sz val="11"/>
        <rFont val="Arial"/>
        <family val="2"/>
      </rPr>
      <t xml:space="preserve">B </t>
    </r>
    <r>
      <rPr>
        <sz val="10"/>
        <rFont val="Arial"/>
        <family val="2"/>
      </rPr>
      <t xml:space="preserve"> </t>
    </r>
    <r>
      <rPr>
        <u/>
        <sz val="10"/>
        <rFont val="Arial"/>
        <family val="2"/>
      </rPr>
      <t>&gt;</t>
    </r>
    <r>
      <rPr>
        <sz val="10"/>
        <rFont val="Arial"/>
        <family val="2"/>
      </rPr>
      <t xml:space="preserve"> 0.9 m ?</t>
    </r>
  </si>
  <si>
    <r>
      <t xml:space="preserve">           Is </t>
    </r>
    <r>
      <rPr>
        <b/>
        <sz val="11"/>
        <rFont val="Arial"/>
        <family val="2"/>
      </rPr>
      <t xml:space="preserve">B </t>
    </r>
    <r>
      <rPr>
        <sz val="10"/>
        <rFont val="Arial"/>
        <family val="2"/>
      </rPr>
      <t xml:space="preserve"> </t>
    </r>
    <r>
      <rPr>
        <u/>
        <sz val="10"/>
        <rFont val="Arial"/>
        <family val="2"/>
      </rPr>
      <t>&gt;</t>
    </r>
    <r>
      <rPr>
        <sz val="10"/>
        <rFont val="Arial"/>
        <family val="2"/>
      </rPr>
      <t xml:space="preserve">  0.9 m ?</t>
    </r>
  </si>
  <si>
    <r>
      <t xml:space="preserve">         </t>
    </r>
    <r>
      <rPr>
        <sz val="10"/>
        <rFont val="Arial"/>
        <family val="2"/>
      </rPr>
      <t xml:space="preserve">Is  </t>
    </r>
    <r>
      <rPr>
        <b/>
        <sz val="12"/>
        <rFont val="Arial"/>
        <family val="2"/>
      </rPr>
      <t>H</t>
    </r>
    <r>
      <rPr>
        <sz val="10"/>
        <rFont val="Arial"/>
        <family val="2"/>
      </rPr>
      <t xml:space="preserve">  </t>
    </r>
    <r>
      <rPr>
        <u/>
        <sz val="10"/>
        <rFont val="Arial"/>
        <family val="2"/>
      </rPr>
      <t>&lt;</t>
    </r>
    <r>
      <rPr>
        <sz val="10"/>
        <rFont val="Arial"/>
        <family val="2"/>
      </rPr>
      <t xml:space="preserve">  0.38 m ?</t>
    </r>
  </si>
  <si>
    <r>
      <t xml:space="preserve">              Is </t>
    </r>
    <r>
      <rPr>
        <b/>
        <sz val="11"/>
        <rFont val="Arial"/>
        <family val="2"/>
      </rPr>
      <t xml:space="preserve">P </t>
    </r>
    <r>
      <rPr>
        <sz val="10"/>
        <rFont val="Arial"/>
        <family val="2"/>
      </rPr>
      <t xml:space="preserve"> </t>
    </r>
    <r>
      <rPr>
        <u/>
        <sz val="10"/>
        <rFont val="Arial"/>
        <family val="2"/>
      </rPr>
      <t>&gt;</t>
    </r>
    <r>
      <rPr>
        <sz val="10"/>
        <rFont val="Arial"/>
        <family val="2"/>
      </rPr>
      <t xml:space="preserve"> 0.1 m ?</t>
    </r>
  </si>
  <si>
    <r>
      <t xml:space="preserve">         </t>
    </r>
    <r>
      <rPr>
        <sz val="10"/>
        <rFont val="Arial"/>
        <family val="2"/>
      </rPr>
      <t xml:space="preserve">Is  </t>
    </r>
    <r>
      <rPr>
        <b/>
        <sz val="12"/>
        <rFont val="Arial"/>
        <family val="2"/>
      </rPr>
      <t>H</t>
    </r>
    <r>
      <rPr>
        <sz val="10"/>
        <rFont val="Arial"/>
        <family val="2"/>
      </rPr>
      <t xml:space="preserve">  </t>
    </r>
    <r>
      <rPr>
        <u/>
        <sz val="10"/>
        <rFont val="Arial"/>
        <family val="2"/>
      </rPr>
      <t>&lt;</t>
    </r>
    <r>
      <rPr>
        <sz val="10"/>
        <rFont val="Arial"/>
        <family val="2"/>
      </rPr>
      <t xml:space="preserve">  0.6 m ?</t>
    </r>
  </si>
  <si>
    <r>
      <t xml:space="preserve">           Is </t>
    </r>
    <r>
      <rPr>
        <b/>
        <sz val="11"/>
        <rFont val="Arial"/>
        <family val="2"/>
      </rPr>
      <t xml:space="preserve">B </t>
    </r>
    <r>
      <rPr>
        <sz val="10"/>
        <rFont val="Arial"/>
        <family val="2"/>
      </rPr>
      <t xml:space="preserve"> </t>
    </r>
    <r>
      <rPr>
        <u/>
        <sz val="10"/>
        <rFont val="Arial"/>
        <family val="2"/>
      </rPr>
      <t>&gt;</t>
    </r>
    <r>
      <rPr>
        <sz val="10"/>
        <rFont val="Arial"/>
        <family val="2"/>
      </rPr>
      <t xml:space="preserve"> 0.6 m ?</t>
    </r>
  </si>
  <si>
    <r>
      <t>m</t>
    </r>
    <r>
      <rPr>
        <b/>
        <vertAlign val="superscript"/>
        <sz val="10"/>
        <rFont val="Arial"/>
        <family val="2"/>
      </rPr>
      <t>3</t>
    </r>
    <r>
      <rPr>
        <b/>
        <sz val="10"/>
        <rFont val="Arial"/>
        <family val="2"/>
      </rPr>
      <t>/s  =</t>
    </r>
  </si>
  <si>
    <t>L/min</t>
  </si>
  <si>
    <r>
      <t xml:space="preserve">  General Requirements for any sharp-crested weir are:   </t>
    </r>
    <r>
      <rPr>
        <b/>
        <sz val="11"/>
        <rFont val="Arial"/>
        <family val="2"/>
      </rPr>
      <t xml:space="preserve">H </t>
    </r>
    <r>
      <rPr>
        <b/>
        <u/>
        <sz val="11"/>
        <rFont val="Arial"/>
        <family val="2"/>
      </rPr>
      <t>&gt;</t>
    </r>
    <r>
      <rPr>
        <b/>
        <sz val="11"/>
        <rFont val="Arial"/>
        <family val="2"/>
      </rPr>
      <t xml:space="preserve"> 0.06 m</t>
    </r>
    <r>
      <rPr>
        <sz val="11"/>
        <rFont val="Arial"/>
        <family val="2"/>
      </rPr>
      <t xml:space="preserve">  and  </t>
    </r>
    <r>
      <rPr>
        <b/>
        <sz val="11"/>
        <rFont val="Arial"/>
        <family val="2"/>
      </rPr>
      <t xml:space="preserve">P - D </t>
    </r>
    <r>
      <rPr>
        <b/>
        <u/>
        <sz val="11"/>
        <rFont val="Arial"/>
        <family val="2"/>
      </rPr>
      <t>&gt;</t>
    </r>
    <r>
      <rPr>
        <b/>
        <sz val="11"/>
        <rFont val="Arial"/>
        <family val="2"/>
      </rPr>
      <t xml:space="preserve"> 0.06 m</t>
    </r>
  </si>
  <si>
    <r>
      <t xml:space="preserve">              Is </t>
    </r>
    <r>
      <rPr>
        <b/>
        <sz val="11"/>
        <rFont val="Arial"/>
        <family val="2"/>
      </rPr>
      <t>H</t>
    </r>
    <r>
      <rPr>
        <sz val="10"/>
        <rFont val="Arial"/>
        <family val="2"/>
      </rPr>
      <t xml:space="preserve">  </t>
    </r>
    <r>
      <rPr>
        <u/>
        <sz val="10"/>
        <rFont val="Arial"/>
        <family val="2"/>
      </rPr>
      <t>&gt;</t>
    </r>
    <r>
      <rPr>
        <sz val="10"/>
        <rFont val="Arial"/>
        <family val="2"/>
      </rPr>
      <t xml:space="preserve"> 0.06 ?</t>
    </r>
  </si>
  <si>
    <r>
      <t xml:space="preserve">       Is </t>
    </r>
    <r>
      <rPr>
        <b/>
        <sz val="11"/>
        <rFont val="Arial"/>
        <family val="2"/>
      </rPr>
      <t>P - D</t>
    </r>
    <r>
      <rPr>
        <sz val="10"/>
        <rFont val="Arial"/>
        <family val="2"/>
      </rPr>
      <t xml:space="preserve">  </t>
    </r>
    <r>
      <rPr>
        <u/>
        <sz val="10"/>
        <rFont val="Arial"/>
        <family val="2"/>
      </rPr>
      <t>&gt;</t>
    </r>
    <r>
      <rPr>
        <sz val="10"/>
        <rFont val="Arial"/>
        <family val="2"/>
      </rPr>
      <t xml:space="preserve">  0.06 ?</t>
    </r>
  </si>
  <si>
    <r>
      <t xml:space="preserve">    </t>
    </r>
    <r>
      <rPr>
        <b/>
        <sz val="12"/>
        <rFont val="Arial"/>
        <family val="2"/>
      </rPr>
      <t>k</t>
    </r>
    <r>
      <rPr>
        <sz val="12"/>
        <rFont val="Arial"/>
        <family val="2"/>
      </rPr>
      <t xml:space="preserve">  =  0.3048(0.01456  -  0.0003401 </t>
    </r>
    <r>
      <rPr>
        <b/>
        <sz val="12"/>
        <rFont val="Symbol"/>
        <family val="1"/>
        <charset val="2"/>
      </rPr>
      <t>q</t>
    </r>
    <r>
      <rPr>
        <b/>
        <sz val="12"/>
        <rFont val="Arial"/>
        <family val="2"/>
      </rPr>
      <t xml:space="preserve">  </t>
    </r>
    <r>
      <rPr>
        <sz val="12"/>
        <rFont val="Arial"/>
        <family val="2"/>
      </rPr>
      <t>+  3.286 x 10</t>
    </r>
    <r>
      <rPr>
        <vertAlign val="superscript"/>
        <sz val="12"/>
        <rFont val="Arial"/>
        <family val="2"/>
      </rPr>
      <t>-6</t>
    </r>
    <r>
      <rPr>
        <sz val="12"/>
        <rFont val="Arial"/>
        <family val="2"/>
      </rPr>
      <t xml:space="preserve"> </t>
    </r>
    <r>
      <rPr>
        <b/>
        <sz val="12"/>
        <rFont val="Symbol"/>
        <family val="1"/>
        <charset val="2"/>
      </rPr>
      <t>q</t>
    </r>
    <r>
      <rPr>
        <vertAlign val="superscript"/>
        <sz val="12"/>
        <rFont val="Arial"/>
        <family val="2"/>
      </rPr>
      <t xml:space="preserve">2 </t>
    </r>
    <r>
      <rPr>
        <sz val="12"/>
        <rFont val="Arial"/>
        <family val="2"/>
      </rPr>
      <t xml:space="preserve"> -  1.042 x 10-8 </t>
    </r>
    <r>
      <rPr>
        <b/>
        <sz val="12"/>
        <rFont val="Symbol"/>
        <family val="1"/>
        <charset val="2"/>
      </rPr>
      <t>q</t>
    </r>
    <r>
      <rPr>
        <b/>
        <vertAlign val="superscript"/>
        <sz val="12"/>
        <rFont val="Arial"/>
        <family val="2"/>
      </rPr>
      <t>3</t>
    </r>
    <r>
      <rPr>
        <b/>
        <sz val="12"/>
        <rFont val="Arial"/>
        <family val="2"/>
      </rPr>
      <t>)</t>
    </r>
  </si>
  <si>
    <r>
      <t xml:space="preserve">  General Requirements for any sharp-crested weir are:   </t>
    </r>
    <r>
      <rPr>
        <b/>
        <sz val="11"/>
        <rFont val="Arial"/>
        <family val="2"/>
      </rPr>
      <t xml:space="preserve">H </t>
    </r>
    <r>
      <rPr>
        <b/>
        <u/>
        <sz val="11"/>
        <rFont val="Arial"/>
        <family val="2"/>
      </rPr>
      <t>&gt;</t>
    </r>
    <r>
      <rPr>
        <b/>
        <sz val="11"/>
        <rFont val="Arial"/>
        <family val="2"/>
      </rPr>
      <t xml:space="preserve"> 0.06  m</t>
    </r>
    <r>
      <rPr>
        <sz val="11"/>
        <rFont val="Arial"/>
        <family val="2"/>
      </rPr>
      <t xml:space="preserve">  and  </t>
    </r>
    <r>
      <rPr>
        <b/>
        <sz val="11"/>
        <rFont val="Arial"/>
        <family val="2"/>
      </rPr>
      <t xml:space="preserve">P - D </t>
    </r>
    <r>
      <rPr>
        <b/>
        <u/>
        <sz val="11"/>
        <rFont val="Arial"/>
        <family val="2"/>
      </rPr>
      <t>&gt;</t>
    </r>
    <r>
      <rPr>
        <b/>
        <sz val="11"/>
        <rFont val="Arial"/>
        <family val="2"/>
      </rPr>
      <t xml:space="preserve"> 0.06  m</t>
    </r>
  </si>
  <si>
    <r>
      <t xml:space="preserve">  B </t>
    </r>
    <r>
      <rPr>
        <b/>
        <u/>
        <sz val="11"/>
        <rFont val="Arial"/>
        <family val="2"/>
      </rPr>
      <t>&gt;</t>
    </r>
    <r>
      <rPr>
        <b/>
        <sz val="11"/>
        <rFont val="Arial"/>
        <family val="2"/>
      </rPr>
      <t xml:space="preserve"> 0.9 m</t>
    </r>
  </si>
  <si>
    <r>
      <t xml:space="preserve">              Is </t>
    </r>
    <r>
      <rPr>
        <b/>
        <sz val="11"/>
        <rFont val="Arial"/>
        <family val="2"/>
      </rPr>
      <t xml:space="preserve">P </t>
    </r>
    <r>
      <rPr>
        <sz val="10"/>
        <rFont val="Arial"/>
        <family val="2"/>
      </rPr>
      <t xml:space="preserve"> </t>
    </r>
    <r>
      <rPr>
        <u/>
        <sz val="10"/>
        <rFont val="Arial"/>
        <family val="2"/>
      </rPr>
      <t>&gt;</t>
    </r>
    <r>
      <rPr>
        <sz val="10"/>
        <rFont val="Arial"/>
        <family val="2"/>
      </rPr>
      <t xml:space="preserve"> 0.45 m ?</t>
    </r>
  </si>
  <si>
    <r>
      <t>Flow Rate Over a V-Notch Weir (25</t>
    </r>
    <r>
      <rPr>
        <vertAlign val="superscript"/>
        <sz val="14"/>
        <rFont val="Arial"/>
        <family val="2"/>
      </rPr>
      <t>o</t>
    </r>
    <r>
      <rPr>
        <sz val="14"/>
        <rFont val="Arial"/>
        <family val="2"/>
      </rPr>
      <t xml:space="preserve"> to 100</t>
    </r>
    <r>
      <rPr>
        <vertAlign val="superscript"/>
        <sz val="14"/>
        <rFont val="Arial"/>
        <family val="2"/>
      </rPr>
      <t>o</t>
    </r>
    <r>
      <rPr>
        <sz val="14"/>
        <rFont val="Arial"/>
        <family val="2"/>
      </rPr>
      <t>) - S.I. Units</t>
    </r>
  </si>
  <si>
    <r>
      <t xml:space="preserve">    </t>
    </r>
    <r>
      <rPr>
        <b/>
        <sz val="11"/>
        <rFont val="Arial"/>
        <family val="2"/>
      </rPr>
      <t>H</t>
    </r>
    <r>
      <rPr>
        <sz val="11"/>
        <rFont val="Arial"/>
        <family val="2"/>
      </rPr>
      <t xml:space="preserve">, </t>
    </r>
    <r>
      <rPr>
        <b/>
        <sz val="11"/>
        <rFont val="Arial"/>
        <family val="2"/>
      </rPr>
      <t>P</t>
    </r>
    <r>
      <rPr>
        <sz val="11"/>
        <rFont val="Arial"/>
        <family val="2"/>
      </rPr>
      <t xml:space="preserve">, </t>
    </r>
    <r>
      <rPr>
        <b/>
        <sz val="11"/>
        <rFont val="Arial"/>
        <family val="2"/>
      </rPr>
      <t>B</t>
    </r>
    <r>
      <rPr>
        <sz val="11"/>
        <rFont val="Arial"/>
        <family val="2"/>
      </rPr>
      <t xml:space="preserve"> and </t>
    </r>
    <r>
      <rPr>
        <b/>
        <sz val="11"/>
        <rFont val="Arial"/>
        <family val="2"/>
      </rPr>
      <t>D</t>
    </r>
    <r>
      <rPr>
        <sz val="11"/>
        <rFont val="Arial"/>
        <family val="2"/>
      </rPr>
      <t xml:space="preserve"> are defined in the User Input section above and shown in the diagrams above.</t>
    </r>
  </si>
  <si>
    <r>
      <t xml:space="preserve">     Q = 2.36 C</t>
    </r>
    <r>
      <rPr>
        <b/>
        <vertAlign val="subscript"/>
        <sz val="12"/>
        <rFont val="Arial"/>
        <family val="2"/>
      </rPr>
      <t>e</t>
    </r>
    <r>
      <rPr>
        <b/>
        <sz val="12"/>
        <rFont val="Arial"/>
        <family val="2"/>
      </rPr>
      <t xml:space="preserve"> Tan(</t>
    </r>
    <r>
      <rPr>
        <b/>
        <sz val="12"/>
        <rFont val="Symbol"/>
        <family val="1"/>
        <charset val="2"/>
      </rPr>
      <t>q</t>
    </r>
    <r>
      <rPr>
        <b/>
        <sz val="12"/>
        <rFont val="Arial"/>
        <family val="2"/>
      </rPr>
      <t>/2) (H + k)</t>
    </r>
    <r>
      <rPr>
        <b/>
        <vertAlign val="superscript"/>
        <sz val="12"/>
        <rFont val="Arial"/>
        <family val="2"/>
      </rPr>
      <t>2.5</t>
    </r>
    <r>
      <rPr>
        <b/>
        <sz val="12"/>
        <rFont val="Arial"/>
        <family val="2"/>
      </rPr>
      <t xml:space="preserve">  </t>
    </r>
  </si>
  <si>
    <r>
      <t>Fully Contracted V-Notch Weir - 25</t>
    </r>
    <r>
      <rPr>
        <b/>
        <vertAlign val="superscript"/>
        <sz val="14"/>
        <rFont val="Arial"/>
        <family val="2"/>
      </rPr>
      <t>o</t>
    </r>
    <r>
      <rPr>
        <b/>
        <sz val="14"/>
        <rFont val="Arial"/>
        <family val="2"/>
      </rPr>
      <t xml:space="preserve"> to 100</t>
    </r>
    <r>
      <rPr>
        <b/>
        <vertAlign val="superscript"/>
        <sz val="14"/>
        <rFont val="Arial"/>
        <family val="2"/>
      </rPr>
      <t>o</t>
    </r>
    <r>
      <rPr>
        <b/>
        <sz val="14"/>
        <rFont val="Arial"/>
        <family val="2"/>
      </rPr>
      <t xml:space="preserve"> Angle</t>
    </r>
  </si>
  <si>
    <t>k, ft</t>
  </si>
  <si>
    <r>
      <t xml:space="preserve">  </t>
    </r>
    <r>
      <rPr>
        <b/>
        <sz val="11"/>
        <rFont val="Arial"/>
        <family val="2"/>
      </rPr>
      <t>Derivation of Equations for C</t>
    </r>
    <r>
      <rPr>
        <b/>
        <vertAlign val="subscript"/>
        <sz val="11"/>
        <rFont val="Arial"/>
        <family val="2"/>
      </rPr>
      <t>e</t>
    </r>
    <r>
      <rPr>
        <b/>
        <sz val="11"/>
        <rFont val="Arial"/>
        <family val="2"/>
      </rPr>
      <t xml:space="preserve"> vs </t>
    </r>
    <r>
      <rPr>
        <b/>
        <sz val="11"/>
        <rFont val="Symbol"/>
        <family val="1"/>
        <charset val="2"/>
      </rPr>
      <t>q</t>
    </r>
    <r>
      <rPr>
        <b/>
        <sz val="11"/>
        <rFont val="Arial"/>
        <family val="2"/>
      </rPr>
      <t xml:space="preserve"> and k vs </t>
    </r>
    <r>
      <rPr>
        <b/>
        <sz val="11"/>
        <rFont val="Symbol"/>
        <family val="1"/>
        <charset val="2"/>
      </rPr>
      <t>q</t>
    </r>
    <r>
      <rPr>
        <b/>
        <sz val="11"/>
        <rFont val="Arial"/>
        <family val="2"/>
      </rPr>
      <t xml:space="preserve"> (k in ft):</t>
    </r>
  </si>
  <si>
    <r>
      <t xml:space="preserve">                                    Next Lower </t>
    </r>
    <r>
      <rPr>
        <b/>
        <sz val="11"/>
        <color rgb="FF002060"/>
        <rFont val="Arial"/>
        <family val="2"/>
      </rPr>
      <t>P/B</t>
    </r>
    <r>
      <rPr>
        <b/>
        <sz val="10"/>
        <color rgb="FF002060"/>
        <rFont val="Arial"/>
        <family val="2"/>
      </rPr>
      <t xml:space="preserve"> value from table at right =</t>
    </r>
  </si>
  <si>
    <r>
      <t xml:space="preserve">                                    Next Higher </t>
    </r>
    <r>
      <rPr>
        <b/>
        <sz val="11"/>
        <color rgb="FF002060"/>
        <rFont val="Arial"/>
        <family val="2"/>
      </rPr>
      <t>P/B</t>
    </r>
    <r>
      <rPr>
        <b/>
        <sz val="10"/>
        <color rgb="FF002060"/>
        <rFont val="Arial"/>
        <family val="2"/>
      </rPr>
      <t xml:space="preserve"> value from table at right =</t>
    </r>
  </si>
  <si>
    <r>
      <rPr>
        <sz val="10"/>
        <color indexed="12"/>
        <rFont val="Arial"/>
        <family val="2"/>
      </rPr>
      <t xml:space="preserve">  </t>
    </r>
    <r>
      <rPr>
        <u/>
        <sz val="10"/>
        <color indexed="12"/>
        <rFont val="Arial"/>
        <family val="2"/>
      </rPr>
      <t>Civil Engineering Formulas, 2nd Ed, 12.20 Weirs</t>
    </r>
  </si>
  <si>
    <r>
      <rPr>
        <sz val="10"/>
        <color indexed="12"/>
        <rFont val="Arial"/>
        <family val="2"/>
      </rPr>
      <t xml:space="preserve">  </t>
    </r>
    <r>
      <rPr>
        <u/>
        <sz val="10"/>
        <color indexed="12"/>
        <rFont val="Arial"/>
        <family val="2"/>
      </rPr>
      <t>Stormwater Collection Systems Design Handbook, 18.4 Weirs</t>
    </r>
  </si>
  <si>
    <r>
      <rPr>
        <sz val="10"/>
        <color indexed="12"/>
        <rFont val="Arial"/>
        <family val="2"/>
      </rPr>
      <t xml:space="preserve">  </t>
    </r>
    <r>
      <rPr>
        <u/>
        <sz val="10"/>
        <color indexed="12"/>
        <rFont val="Arial"/>
        <family val="2"/>
      </rPr>
      <t>Civil Engineering All-In-One PE Exam Guide: Breadth and Depth, 3rd Ed, 303.19.1 Sharp-Crested Weirs</t>
    </r>
  </si>
  <si>
    <t>Sharp-Crested Weir Calculations</t>
  </si>
  <si>
    <t xml:space="preserve">  For discussion of sharp-crested weirs for flow measurement, see:</t>
  </si>
  <si>
    <r>
      <rPr>
        <sz val="10"/>
        <color indexed="12"/>
        <rFont val="Arial"/>
        <family val="2"/>
      </rPr>
      <t xml:space="preserve">  </t>
    </r>
    <r>
      <rPr>
        <u/>
        <sz val="10"/>
        <color indexed="12"/>
        <rFont val="Arial"/>
        <family val="2"/>
      </rPr>
      <t>Perry's Chemical Engineers' Handbook, 8th Ed, 10.1.18 Weirs</t>
    </r>
  </si>
  <si>
    <t xml:space="preserve">      Are all of the requirements for using the Cone equation met ?</t>
  </si>
  <si>
    <t xml:space="preserve">     Are all of the requirements for using the Kindsvater-Shen eqn met ?</t>
  </si>
  <si>
    <r>
      <t xml:space="preserve">      </t>
    </r>
    <r>
      <rPr>
        <b/>
        <sz val="11"/>
        <rFont val="Arial"/>
        <family val="2"/>
      </rPr>
      <t>Q</t>
    </r>
    <r>
      <rPr>
        <sz val="11"/>
        <rFont val="Arial"/>
        <family val="2"/>
      </rPr>
      <t xml:space="preserve"> = Flow over weir in m</t>
    </r>
    <r>
      <rPr>
        <vertAlign val="superscript"/>
        <sz val="11"/>
        <rFont val="Arial"/>
        <family val="2"/>
      </rPr>
      <t>3</t>
    </r>
    <r>
      <rPr>
        <sz val="11"/>
        <rFont val="Arial"/>
        <family val="2"/>
      </rPr>
      <t>/s</t>
    </r>
  </si>
  <si>
    <r>
      <t xml:space="preserve">      </t>
    </r>
    <r>
      <rPr>
        <b/>
        <sz val="11"/>
        <rFont val="Arial"/>
        <family val="2"/>
      </rPr>
      <t>H</t>
    </r>
    <r>
      <rPr>
        <sz val="11"/>
        <rFont val="Arial"/>
        <family val="2"/>
      </rPr>
      <t xml:space="preserve"> = Head over weir in m</t>
    </r>
  </si>
  <si>
    <t>Project:</t>
  </si>
  <si>
    <t>By:</t>
  </si>
  <si>
    <t>Calculation:</t>
  </si>
  <si>
    <t>Approved:</t>
  </si>
  <si>
    <t>Sheet Number:</t>
  </si>
  <si>
    <t>Date:</t>
  </si>
  <si>
    <t>Registered User:</t>
  </si>
  <si>
    <t>© 2021 CivilWeb</t>
  </si>
  <si>
    <t>CivilWeb Consulting Engineers Ltd</t>
  </si>
  <si>
    <t>Weir Details</t>
  </si>
  <si>
    <t>Height of V-Notch</t>
  </si>
  <si>
    <t>90 Degree V Notched Sharp Edged Weir Design</t>
  </si>
  <si>
    <t>P</t>
  </si>
  <si>
    <t>Width of Channel</t>
  </si>
  <si>
    <t>B</t>
  </si>
  <si>
    <t>Head over Weir</t>
  </si>
  <si>
    <t>H</t>
  </si>
  <si>
    <t>D</t>
  </si>
  <si>
    <t>Depth of Water Downstream</t>
  </si>
  <si>
    <t>Results</t>
  </si>
  <si>
    <t>Chosen</t>
  </si>
  <si>
    <t>Cone Equation or Kindsvater-Shen Equation</t>
  </si>
  <si>
    <t>l/s</t>
  </si>
  <si>
    <t>Flow Rate Over Weir</t>
  </si>
  <si>
    <t>Weir Opening Angle</t>
  </si>
  <si>
    <t>ϴ</t>
  </si>
  <si>
    <t>Degrees</t>
  </si>
  <si>
    <t>V Notched Sharp Edged Weir Design</t>
  </si>
  <si>
    <t>Kindsvater-Shen Equation</t>
  </si>
  <si>
    <t>© 2025 CivilWeb</t>
  </si>
  <si>
    <t>Your Logo / Company Details Here</t>
  </si>
  <si>
    <t>Cover Sheet</t>
  </si>
  <si>
    <t>Although all care and attention has been taken to ensure that this program is accurate, CivilWeb gives no guarentee that it is error free. In no event will Civil Web accept any responsibility for any errors or omissions from the program or from the user of the program, or for any special, incedental or consequential damages whatsoever arising from use of this program.</t>
  </si>
  <si>
    <t>This program should only be used by a suitably qualified Civil or Structural Engineer, and suitable efforts should be taken to verify the results.</t>
  </si>
  <si>
    <t>Reverse-engineering or decompiling of this program is not allowed.</t>
  </si>
  <si>
    <t>This program is registered to a single user, and should not be used by any other.</t>
  </si>
  <si>
    <t>Registered User;</t>
  </si>
  <si>
    <t>By using this program you confirm your understanding and agreement with the above terms and conditions.</t>
  </si>
  <si>
    <t>This program remains the property of CivilWeb.</t>
  </si>
  <si>
    <t>www.civilweb-spreadsheets.com</t>
  </si>
  <si>
    <t>Revision Schedule</t>
  </si>
  <si>
    <t>Rev</t>
  </si>
  <si>
    <t>Changes</t>
  </si>
  <si>
    <t>Date</t>
  </si>
  <si>
    <t>Original</t>
  </si>
  <si>
    <t>Sharp Edge Weir Design</t>
  </si>
  <si>
    <t>GPM</t>
  </si>
  <si>
    <t>ft</t>
  </si>
  <si>
    <t>in</t>
  </si>
  <si>
    <t>Free Trial Version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</si>
</sst>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_(* \(#,##0.00\);_(* &quot;-&quot;??_);_(@_)"/>
    <numFmt numFmtId="165" formatCode="0.0"/>
    <numFmt numFmtId="166" formatCode="0.0000"/>
    <numFmt numFmtId="167" formatCode="#,##0.0000"/>
    <numFmt numFmtId="168" formatCode="0.000"/>
    <numFmt numFmtId="169" formatCode="#,##0.00000"/>
    <numFmt numFmtId="170" formatCode="0.000000"/>
    <numFmt numFmtId="171" formatCode="#,##0.0"/>
  </numFmts>
  <fonts count="70">
    <font>
      <sz val="10"/>
      <name val="Arial"/>
    </font>
    <font>
      <sz val="11"/>
      <color theme="1"/>
      <name val="Calibri"/>
      <family val="2"/>
      <scheme val="minor"/>
    </font>
    <font>
      <sz val="10"/>
      <name val="Arial"/>
      <family val="2"/>
    </font>
    <font>
      <u/>
      <sz val="10"/>
      <color indexed="12"/>
      <name val="Arial"/>
      <family val="2"/>
    </font>
    <font>
      <b/>
      <sz val="12"/>
      <name val="Arial"/>
      <family val="2"/>
    </font>
    <font>
      <sz val="12"/>
      <name val="Arial"/>
      <family val="2"/>
    </font>
    <font>
      <sz val="11"/>
      <name val="Arial"/>
      <family val="2"/>
    </font>
    <font>
      <b/>
      <sz val="11"/>
      <name val="Arial"/>
      <family val="2"/>
    </font>
    <font>
      <sz val="10"/>
      <name val="Arial"/>
      <family val="2"/>
    </font>
    <font>
      <b/>
      <sz val="14"/>
      <name val="Arial"/>
      <family val="2"/>
    </font>
    <font>
      <sz val="11"/>
      <color indexed="8"/>
      <name val="Calibri"/>
      <family val="2"/>
    </font>
    <font>
      <b/>
      <sz val="19"/>
      <color indexed="9"/>
      <name val="Arial"/>
      <family val="2"/>
    </font>
    <font>
      <b/>
      <sz val="12"/>
      <color indexed="12"/>
      <name val="Arial"/>
      <family val="2"/>
    </font>
    <font>
      <b/>
      <vertAlign val="superscript"/>
      <sz val="11"/>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4"/>
      <name val="Arial"/>
      <family val="2"/>
    </font>
    <font>
      <u/>
      <sz val="10"/>
      <name val="Arial"/>
      <family val="2"/>
    </font>
    <font>
      <b/>
      <u/>
      <sz val="10"/>
      <name val="Arial"/>
      <family val="2"/>
    </font>
    <font>
      <b/>
      <sz val="10"/>
      <name val="Arial"/>
      <family val="2"/>
    </font>
    <font>
      <b/>
      <sz val="11"/>
      <color rgb="FF002060"/>
      <name val="Arial"/>
      <family val="2"/>
    </font>
    <font>
      <b/>
      <vertAlign val="subscript"/>
      <sz val="11"/>
      <name val="Arial"/>
      <family val="2"/>
    </font>
    <font>
      <vertAlign val="subscript"/>
      <sz val="10"/>
      <name val="Arial"/>
      <family val="2"/>
    </font>
    <font>
      <vertAlign val="superscript"/>
      <sz val="14"/>
      <name val="Arial"/>
      <family val="2"/>
    </font>
    <font>
      <b/>
      <vertAlign val="superscript"/>
      <sz val="12"/>
      <name val="Arial"/>
      <family val="2"/>
    </font>
    <font>
      <b/>
      <vertAlign val="superscript"/>
      <sz val="14"/>
      <name val="Arial"/>
      <family val="2"/>
    </font>
    <font>
      <b/>
      <vertAlign val="superscript"/>
      <sz val="19"/>
      <color indexed="9"/>
      <name val="Arial"/>
      <family val="2"/>
    </font>
    <font>
      <b/>
      <sz val="11"/>
      <name val="Symbol"/>
      <family val="1"/>
      <charset val="2"/>
    </font>
    <font>
      <b/>
      <sz val="12"/>
      <name val="Symbol"/>
      <family val="1"/>
      <charset val="2"/>
    </font>
    <font>
      <b/>
      <sz val="10"/>
      <color rgb="FF002060"/>
      <name val="Arial"/>
      <family val="2"/>
    </font>
    <font>
      <vertAlign val="superscript"/>
      <sz val="11"/>
      <name val="Arial"/>
      <family val="2"/>
    </font>
    <font>
      <vertAlign val="superscript"/>
      <sz val="12"/>
      <name val="Arial"/>
      <family val="2"/>
    </font>
    <font>
      <b/>
      <vertAlign val="subscript"/>
      <sz val="12"/>
      <name val="Arial"/>
      <family val="2"/>
    </font>
    <font>
      <b/>
      <u/>
      <sz val="11"/>
      <name val="Arial"/>
      <family val="2"/>
    </font>
    <font>
      <i/>
      <sz val="11"/>
      <name val="Arial"/>
      <family val="2"/>
    </font>
    <font>
      <vertAlign val="subscript"/>
      <sz val="11"/>
      <name val="Arial"/>
      <family val="2"/>
    </font>
    <font>
      <sz val="10"/>
      <name val="Symbol"/>
      <family val="1"/>
      <charset val="2"/>
    </font>
    <font>
      <b/>
      <sz val="12"/>
      <color rgb="FF002060"/>
      <name val="Arial"/>
      <family val="2"/>
    </font>
    <font>
      <sz val="11"/>
      <name val="Symbol"/>
      <family val="1"/>
      <charset val="2"/>
    </font>
    <font>
      <b/>
      <vertAlign val="superscript"/>
      <sz val="10"/>
      <name val="Arial"/>
      <family val="2"/>
    </font>
    <font>
      <sz val="10"/>
      <color indexed="12"/>
      <name val="Arial"/>
      <family val="2"/>
    </font>
    <font>
      <sz val="10"/>
      <color theme="1"/>
      <name val="Arial "/>
    </font>
    <font>
      <sz val="11"/>
      <color theme="1"/>
      <name val="Arial "/>
    </font>
    <font>
      <b/>
      <sz val="10"/>
      <color theme="1"/>
      <name val="Arial "/>
    </font>
    <font>
      <b/>
      <sz val="11"/>
      <color theme="1"/>
      <name val="Arial "/>
    </font>
    <font>
      <b/>
      <u/>
      <sz val="10"/>
      <color theme="1"/>
      <name val="Arial "/>
    </font>
    <font>
      <sz val="11"/>
      <color theme="1"/>
      <name val="AngsanaUPC"/>
      <family val="1"/>
    </font>
    <font>
      <sz val="11"/>
      <color rgb="FFFF0000"/>
      <name val="Calibri"/>
      <family val="2"/>
      <scheme val="minor"/>
    </font>
    <font>
      <sz val="10"/>
      <color theme="1"/>
      <name val="Calibri"/>
      <family val="2"/>
    </font>
    <font>
      <sz val="10"/>
      <color theme="1"/>
      <name val="Arial"/>
      <family val="2"/>
    </font>
    <font>
      <sz val="8"/>
      <color theme="1"/>
      <name val="Arial"/>
      <family val="2"/>
    </font>
    <font>
      <sz val="9"/>
      <color rgb="FFFF0000"/>
      <name val="Arial"/>
      <family val="2"/>
    </font>
    <font>
      <b/>
      <sz val="10"/>
      <color theme="1"/>
      <name val="Arial"/>
      <family val="2"/>
    </font>
    <font>
      <u/>
      <sz val="11"/>
      <color theme="10"/>
      <name val="Calibri"/>
      <family val="2"/>
      <scheme val="minor"/>
    </font>
    <font>
      <b/>
      <sz val="11"/>
      <color theme="1"/>
      <name val="Calibri"/>
      <family val="2"/>
      <scheme val="minor"/>
    </font>
    <font>
      <sz val="19"/>
      <color rgb="FF212529"/>
      <name val="Times New Roman"/>
      <family val="1"/>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1"/>
        <bgColor indexed="64"/>
      </patternFill>
    </fill>
    <fill>
      <patternFill patternType="solid">
        <fgColor indexed="47"/>
        <bgColor indexed="64"/>
      </patternFill>
    </fill>
    <fill>
      <patternFill patternType="solid">
        <fgColor indexed="43"/>
        <bgColor indexed="64"/>
      </patternFill>
    </fill>
    <fill>
      <patternFill patternType="solid">
        <fgColor indexed="48"/>
        <bgColor indexed="64"/>
      </patternFill>
    </fill>
    <fill>
      <patternFill patternType="solid">
        <fgColor rgb="FFCCFFFF"/>
        <bgColor indexed="64"/>
      </patternFill>
    </fill>
    <fill>
      <patternFill patternType="solid">
        <fgColor rgb="FFFFCC99"/>
        <bgColor indexed="64"/>
      </patternFill>
    </fill>
    <fill>
      <patternFill patternType="solid">
        <fgColor theme="0"/>
        <bgColor indexed="64"/>
      </patternFill>
    </fill>
    <fill>
      <patternFill patternType="solid">
        <fgColor rgb="FF69D8FF"/>
        <bgColor indexed="64"/>
      </patternFill>
    </fill>
    <fill>
      <patternFill patternType="solid">
        <fgColor rgb="FFFFFF00"/>
        <bgColor indexed="64"/>
      </patternFill>
    </fill>
    <fill>
      <patternFill patternType="solid">
        <fgColor rgb="FFFF0000"/>
        <bgColor indexed="64"/>
      </patternFill>
    </fill>
  </fills>
  <borders count="8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theme="1"/>
      </right>
      <top style="medium">
        <color indexed="64"/>
      </top>
      <bottom/>
      <diagonal/>
    </border>
    <border>
      <left/>
      <right/>
      <top style="medium">
        <color indexed="64"/>
      </top>
      <bottom style="hair">
        <color rgb="FF00B0F0"/>
      </bottom>
      <diagonal/>
    </border>
    <border>
      <left style="hair">
        <color rgb="FF00B0F0"/>
      </left>
      <right/>
      <top style="medium">
        <color indexed="64"/>
      </top>
      <bottom style="hair">
        <color rgb="FF00B0F0"/>
      </bottom>
      <diagonal/>
    </border>
    <border>
      <left/>
      <right style="thin">
        <color theme="1"/>
      </right>
      <top style="medium">
        <color indexed="64"/>
      </top>
      <bottom style="hair">
        <color rgb="FF00B0F0"/>
      </bottom>
      <diagonal/>
    </border>
    <border>
      <left style="thin">
        <color theme="1"/>
      </left>
      <right/>
      <top style="medium">
        <color indexed="64"/>
      </top>
      <bottom style="hair">
        <color rgb="FF00B0F0"/>
      </bottom>
      <diagonal/>
    </border>
    <border>
      <left/>
      <right style="medium">
        <color indexed="64"/>
      </right>
      <top style="medium">
        <color indexed="64"/>
      </top>
      <bottom style="hair">
        <color rgb="FF00B0F0"/>
      </bottom>
      <diagonal/>
    </border>
    <border>
      <left/>
      <right style="thin">
        <color theme="1"/>
      </right>
      <top/>
      <bottom/>
      <diagonal/>
    </border>
    <border>
      <left style="thin">
        <color theme="1"/>
      </left>
      <right/>
      <top style="hair">
        <color rgb="FF00B0F0"/>
      </top>
      <bottom style="hair">
        <color rgb="FF00B0F0"/>
      </bottom>
      <diagonal/>
    </border>
    <border>
      <left/>
      <right/>
      <top style="hair">
        <color rgb="FF00B0F0"/>
      </top>
      <bottom style="hair">
        <color rgb="FF00B0F0"/>
      </bottom>
      <diagonal/>
    </border>
    <border>
      <left/>
      <right style="hair">
        <color rgb="FF00B0F0"/>
      </right>
      <top style="hair">
        <color rgb="FF00B0F0"/>
      </top>
      <bottom style="hair">
        <color rgb="FF00B0F0"/>
      </bottom>
      <diagonal/>
    </border>
    <border>
      <left style="hair">
        <color rgb="FF00B0F0"/>
      </left>
      <right/>
      <top style="hair">
        <color rgb="FF00B0F0"/>
      </top>
      <bottom style="hair">
        <color rgb="FF00B0F0"/>
      </bottom>
      <diagonal/>
    </border>
    <border>
      <left/>
      <right style="thin">
        <color theme="1"/>
      </right>
      <top style="hair">
        <color rgb="FF00B0F0"/>
      </top>
      <bottom style="hair">
        <color rgb="FF00B0F0"/>
      </bottom>
      <diagonal/>
    </border>
    <border>
      <left/>
      <right style="medium">
        <color indexed="64"/>
      </right>
      <top style="hair">
        <color rgb="FF00B0F0"/>
      </top>
      <bottom style="hair">
        <color rgb="FF00B0F0"/>
      </bottom>
      <diagonal/>
    </border>
    <border>
      <left/>
      <right style="thin">
        <color theme="1"/>
      </right>
      <top/>
      <bottom style="medium">
        <color indexed="64"/>
      </bottom>
      <diagonal/>
    </border>
    <border>
      <left/>
      <right/>
      <top style="hair">
        <color rgb="FF00B0F0"/>
      </top>
      <bottom style="medium">
        <color indexed="64"/>
      </bottom>
      <diagonal/>
    </border>
    <border>
      <left/>
      <right style="hair">
        <color rgb="FF00B0F0"/>
      </right>
      <top style="hair">
        <color rgb="FF00B0F0"/>
      </top>
      <bottom style="medium">
        <color indexed="64"/>
      </bottom>
      <diagonal/>
    </border>
    <border>
      <left style="hair">
        <color rgb="FF00B0F0"/>
      </left>
      <right/>
      <top style="hair">
        <color rgb="FF00B0F0"/>
      </top>
      <bottom style="medium">
        <color indexed="64"/>
      </bottom>
      <diagonal/>
    </border>
    <border>
      <left/>
      <right style="thin">
        <color theme="1"/>
      </right>
      <top style="hair">
        <color rgb="FF00B0F0"/>
      </top>
      <bottom style="medium">
        <color indexed="64"/>
      </bottom>
      <diagonal/>
    </border>
    <border>
      <left style="thin">
        <color theme="1"/>
      </left>
      <right/>
      <top style="hair">
        <color rgb="FF00B0F0"/>
      </top>
      <bottom style="medium">
        <color indexed="64"/>
      </bottom>
      <diagonal/>
    </border>
    <border>
      <left/>
      <right style="medium">
        <color indexed="64"/>
      </right>
      <top style="hair">
        <color rgb="FF00B0F0"/>
      </top>
      <bottom style="medium">
        <color indexed="64"/>
      </bottom>
      <diagonal/>
    </border>
    <border>
      <left style="medium">
        <color indexed="64"/>
      </left>
      <right style="hair">
        <color rgb="FF00B0F0"/>
      </right>
      <top/>
      <bottom style="hair">
        <color rgb="FF00B0F0"/>
      </bottom>
      <diagonal/>
    </border>
    <border>
      <left style="hair">
        <color rgb="FF00B0F0"/>
      </left>
      <right style="hair">
        <color rgb="FF00B0F0"/>
      </right>
      <top/>
      <bottom style="hair">
        <color rgb="FF00B0F0"/>
      </bottom>
      <diagonal/>
    </border>
    <border>
      <left style="hair">
        <color rgb="FF00B0F0"/>
      </left>
      <right style="thin">
        <color theme="1"/>
      </right>
      <top/>
      <bottom style="hair">
        <color rgb="FF00B0F0"/>
      </bottom>
      <diagonal/>
    </border>
    <border>
      <left/>
      <right style="hair">
        <color rgb="FF00B0F0"/>
      </right>
      <top/>
      <bottom style="hair">
        <color rgb="FF00B0F0"/>
      </bottom>
      <diagonal/>
    </border>
    <border>
      <left style="hair">
        <color rgb="FF00B0F0"/>
      </left>
      <right style="hair">
        <color rgb="FF00B0F0"/>
      </right>
      <top/>
      <bottom/>
      <diagonal/>
    </border>
    <border>
      <left style="hair">
        <color rgb="FF00B0F0"/>
      </left>
      <right/>
      <top/>
      <bottom style="hair">
        <color rgb="FF00B0F0"/>
      </bottom>
      <diagonal/>
    </border>
    <border>
      <left style="thin">
        <color theme="1"/>
      </left>
      <right style="hair">
        <color rgb="FF00B0F0"/>
      </right>
      <top/>
      <bottom style="hair">
        <color rgb="FF00B0F0"/>
      </bottom>
      <diagonal/>
    </border>
    <border>
      <left style="hair">
        <color rgb="FF00B0F0"/>
      </left>
      <right style="medium">
        <color indexed="64"/>
      </right>
      <top/>
      <bottom style="hair">
        <color rgb="FF00B0F0"/>
      </bottom>
      <diagonal/>
    </border>
    <border>
      <left style="medium">
        <color indexed="64"/>
      </left>
      <right style="hair">
        <color rgb="FF00B0F0"/>
      </right>
      <top style="hair">
        <color rgb="FF00B0F0"/>
      </top>
      <bottom style="hair">
        <color rgb="FF00B0F0"/>
      </bottom>
      <diagonal/>
    </border>
    <border>
      <left style="hair">
        <color rgb="FF00B0F0"/>
      </left>
      <right style="hair">
        <color rgb="FF00B0F0"/>
      </right>
      <top style="hair">
        <color rgb="FF00B0F0"/>
      </top>
      <bottom style="hair">
        <color rgb="FF00B0F0"/>
      </bottom>
      <diagonal/>
    </border>
    <border>
      <left style="hair">
        <color rgb="FF00B0F0"/>
      </left>
      <right style="thin">
        <color theme="1"/>
      </right>
      <top style="hair">
        <color rgb="FF00B0F0"/>
      </top>
      <bottom style="hair">
        <color rgb="FF00B0F0"/>
      </bottom>
      <diagonal/>
    </border>
    <border>
      <left style="thin">
        <color theme="1"/>
      </left>
      <right style="hair">
        <color rgb="FF00B0F0"/>
      </right>
      <top style="hair">
        <color rgb="FF00B0F0"/>
      </top>
      <bottom style="hair">
        <color rgb="FF00B0F0"/>
      </bottom>
      <diagonal/>
    </border>
    <border>
      <left style="hair">
        <color rgb="FF00B0F0"/>
      </left>
      <right style="medium">
        <color indexed="64"/>
      </right>
      <top style="hair">
        <color rgb="FF00B0F0"/>
      </top>
      <bottom style="hair">
        <color rgb="FF00B0F0"/>
      </bottom>
      <diagonal/>
    </border>
    <border>
      <left style="medium">
        <color indexed="64"/>
      </left>
      <right/>
      <top style="hair">
        <color rgb="FF00B0F0"/>
      </top>
      <bottom style="medium">
        <color indexed="64"/>
      </bottom>
      <diagonal/>
    </border>
    <border>
      <left style="medium">
        <color indexed="64"/>
      </left>
      <right style="hair">
        <color rgb="FF00B0F0"/>
      </right>
      <top style="hair">
        <color rgb="FF00B0F0"/>
      </top>
      <bottom style="medium">
        <color indexed="64"/>
      </bottom>
      <diagonal/>
    </border>
    <border>
      <left style="hair">
        <color rgb="FF00B0F0"/>
      </left>
      <right style="hair">
        <color rgb="FF00B0F0"/>
      </right>
      <top style="hair">
        <color rgb="FF00B0F0"/>
      </top>
      <bottom style="medium">
        <color indexed="64"/>
      </bottom>
      <diagonal/>
    </border>
    <border>
      <left style="hair">
        <color rgb="FF00B0F0"/>
      </left>
      <right style="thin">
        <color theme="1"/>
      </right>
      <top style="hair">
        <color rgb="FF00B0F0"/>
      </top>
      <bottom style="medium">
        <color indexed="64"/>
      </bottom>
      <diagonal/>
    </border>
    <border>
      <left style="thin">
        <color theme="1"/>
      </left>
      <right style="hair">
        <color rgb="FF00B0F0"/>
      </right>
      <top style="hair">
        <color rgb="FF00B0F0"/>
      </top>
      <bottom style="medium">
        <color indexed="64"/>
      </bottom>
      <diagonal/>
    </border>
    <border>
      <left style="hair">
        <color rgb="FF00B0F0"/>
      </left>
      <right style="medium">
        <color indexed="64"/>
      </right>
      <top style="hair">
        <color rgb="FF00B0F0"/>
      </top>
      <bottom style="medium">
        <color indexed="64"/>
      </bottom>
      <diagonal/>
    </border>
    <border>
      <left style="hair">
        <color rgb="FF00B0F0"/>
      </left>
      <right style="hair">
        <color rgb="FF00B0F0"/>
      </right>
      <top style="hair">
        <color rgb="FF00B0F0"/>
      </top>
      <bottom/>
      <diagonal/>
    </border>
    <border>
      <left style="medium">
        <color indexed="64"/>
      </left>
      <right/>
      <top style="medium">
        <color indexed="64"/>
      </top>
      <bottom style="hair">
        <color rgb="FF00B0F0"/>
      </bottom>
      <diagonal/>
    </border>
    <border>
      <left/>
      <right style="hair">
        <color rgb="FF00B0F0"/>
      </right>
      <top style="medium">
        <color indexed="64"/>
      </top>
      <bottom style="hair">
        <color rgb="FF00B0F0"/>
      </bottom>
      <diagonal/>
    </border>
    <border>
      <left style="medium">
        <color indexed="64"/>
      </left>
      <right/>
      <top style="hair">
        <color rgb="FF00B0F0"/>
      </top>
      <bottom style="hair">
        <color rgb="FF00B0F0"/>
      </bottom>
      <diagonal/>
    </border>
    <border>
      <left style="hair">
        <color rgb="FF00B0F0"/>
      </left>
      <right/>
      <top style="hair">
        <color rgb="FF00B0F0"/>
      </top>
      <bottom/>
      <diagonal/>
    </border>
    <border>
      <left/>
      <right/>
      <top style="hair">
        <color rgb="FF00B0F0"/>
      </top>
      <bottom/>
      <diagonal/>
    </border>
    <border>
      <left/>
      <right style="hair">
        <color rgb="FF00B0F0"/>
      </right>
      <top style="hair">
        <color rgb="FF00B0F0"/>
      </top>
      <bottom/>
      <diagonal/>
    </border>
    <border>
      <left style="hair">
        <color rgb="FF00B0F0"/>
      </left>
      <right/>
      <top/>
      <bottom/>
      <diagonal/>
    </border>
    <border>
      <left/>
      <right style="hair">
        <color rgb="FF00B0F0"/>
      </right>
      <top/>
      <bottom/>
      <diagonal/>
    </border>
    <border>
      <left/>
      <right/>
      <top/>
      <bottom style="hair">
        <color rgb="FF00B0F0"/>
      </bottom>
      <diagonal/>
    </border>
    <border>
      <left/>
      <right style="medium">
        <color indexed="64"/>
      </right>
      <top/>
      <bottom style="hair">
        <color rgb="FF00B0F0"/>
      </bottom>
      <diagonal/>
    </border>
  </borders>
  <cellStyleXfs count="54">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9" borderId="0" applyNumberFormat="0" applyBorder="0" applyAlignment="0" applyProtection="0"/>
    <xf numFmtId="0" fontId="15" fillId="3" borderId="0" applyNumberFormat="0" applyBorder="0" applyAlignment="0" applyProtection="0"/>
    <xf numFmtId="0" fontId="16" fillId="20" borderId="1" applyNumberFormat="0" applyAlignment="0" applyProtection="0"/>
    <xf numFmtId="0" fontId="17" fillId="21" borderId="2" applyNumberFormat="0" applyAlignment="0" applyProtection="0"/>
    <xf numFmtId="0" fontId="10" fillId="0" borderId="0"/>
    <xf numFmtId="0" fontId="18" fillId="0" borderId="0" applyNumberFormat="0" applyFill="0" applyBorder="0" applyAlignment="0" applyProtection="0"/>
    <xf numFmtId="0" fontId="19" fillId="4" borderId="0" applyNumberFormat="0" applyBorder="0" applyAlignment="0" applyProtection="0"/>
    <xf numFmtId="0" fontId="20" fillId="0" borderId="3"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0" applyNumberFormat="0" applyFill="0" applyBorder="0" applyAlignment="0" applyProtection="0"/>
    <xf numFmtId="0" fontId="3" fillId="0" borderId="0" applyNumberFormat="0" applyFill="0" applyBorder="0" applyAlignment="0" applyProtection="0">
      <alignment vertical="top"/>
      <protection locked="0"/>
    </xf>
    <xf numFmtId="0" fontId="23" fillId="7" borderId="1" applyNumberFormat="0" applyAlignment="0" applyProtection="0"/>
    <xf numFmtId="0" fontId="24" fillId="0" borderId="6" applyNumberFormat="0" applyFill="0" applyAlignment="0" applyProtection="0"/>
    <xf numFmtId="0" fontId="25" fillId="22" borderId="0" applyNumberFormat="0" applyBorder="0" applyAlignment="0" applyProtection="0"/>
    <xf numFmtId="0" fontId="8" fillId="0" borderId="0"/>
    <xf numFmtId="0" fontId="8" fillId="0" borderId="0"/>
    <xf numFmtId="0" fontId="2" fillId="23" borderId="7" applyNumberFormat="0" applyFont="0" applyAlignment="0" applyProtection="0"/>
    <xf numFmtId="0" fontId="26" fillId="20" borderId="8" applyNumberFormat="0" applyAlignment="0" applyProtection="0"/>
    <xf numFmtId="9" fontId="2" fillId="0" borderId="0" applyFont="0" applyFill="0" applyBorder="0" applyAlignment="0" applyProtection="0"/>
    <xf numFmtId="0" fontId="27" fillId="0" borderId="0" applyNumberFormat="0" applyFill="0" applyBorder="0" applyAlignment="0" applyProtection="0"/>
    <xf numFmtId="0" fontId="28" fillId="0" borderId="9" applyNumberFormat="0" applyFill="0" applyAlignment="0" applyProtection="0"/>
    <xf numFmtId="0" fontId="29" fillId="0" borderId="0" applyNumberFormat="0" applyFill="0" applyBorder="0" applyAlignment="0" applyProtection="0"/>
    <xf numFmtId="164" fontId="10" fillId="0" borderId="0" applyFont="0" applyFill="0" applyBorder="0" applyAlignment="0" applyProtection="0"/>
    <xf numFmtId="0" fontId="2" fillId="0" borderId="0"/>
    <xf numFmtId="0" fontId="1" fillId="0" borderId="0"/>
    <xf numFmtId="0" fontId="67" fillId="0" borderId="0" applyNumberFormat="0" applyFill="0" applyBorder="0" applyAlignment="0" applyProtection="0"/>
    <xf numFmtId="0" fontId="2" fillId="0" borderId="0"/>
    <xf numFmtId="0" fontId="2" fillId="0" borderId="0"/>
    <xf numFmtId="0" fontId="2" fillId="0" borderId="0"/>
  </cellStyleXfs>
  <cellXfs count="583">
    <xf numFmtId="0" fontId="0" fillId="0" borderId="0" xfId="0"/>
    <xf numFmtId="0" fontId="3" fillId="25" borderId="11" xfId="35" applyFill="1" applyBorder="1" applyAlignment="1" applyProtection="1">
      <alignment horizontal="left"/>
    </xf>
    <xf numFmtId="2" fontId="10" fillId="28" borderId="19" xfId="47" applyNumberFormat="1" applyFont="1" applyFill="1" applyBorder="1" applyAlignment="1" applyProtection="1">
      <alignment horizontal="center"/>
    </xf>
    <xf numFmtId="0" fontId="55" fillId="30" borderId="50" xfId="0" applyFont="1" applyFill="1" applyBorder="1" applyProtection="1">
      <protection locked="0"/>
    </xf>
    <xf numFmtId="0" fontId="55" fillId="30" borderId="51" xfId="0" applyFont="1" applyFill="1" applyBorder="1" applyProtection="1">
      <protection locked="0"/>
    </xf>
    <xf numFmtId="0" fontId="55" fillId="30" borderId="52" xfId="0" applyFont="1" applyFill="1" applyBorder="1" applyProtection="1">
      <protection locked="0"/>
    </xf>
    <xf numFmtId="0" fontId="55" fillId="30" borderId="53" xfId="0" applyFont="1" applyFill="1" applyBorder="1" applyProtection="1">
      <protection locked="0"/>
    </xf>
    <xf numFmtId="0" fontId="55" fillId="30" borderId="54" xfId="0" applyFont="1" applyFill="1" applyBorder="1" applyProtection="1">
      <protection locked="0"/>
    </xf>
    <xf numFmtId="0" fontId="55" fillId="30" borderId="55" xfId="0" applyFont="1" applyFill="1" applyBorder="1" applyProtection="1">
      <protection locked="0"/>
    </xf>
    <xf numFmtId="0" fontId="55" fillId="30" borderId="56" xfId="0" applyFont="1" applyFill="1" applyBorder="1" applyProtection="1">
      <protection locked="0"/>
    </xf>
    <xf numFmtId="0" fontId="55" fillId="30" borderId="57" xfId="0" applyFont="1" applyFill="1" applyBorder="1" applyProtection="1">
      <protection locked="0"/>
    </xf>
    <xf numFmtId="0" fontId="55" fillId="30" borderId="58" xfId="0" applyFont="1" applyFill="1" applyBorder="1" applyProtection="1">
      <protection locked="0"/>
    </xf>
    <xf numFmtId="0" fontId="55" fillId="30" borderId="59" xfId="0" applyFont="1" applyFill="1" applyBorder="1" applyProtection="1">
      <protection locked="0"/>
    </xf>
    <xf numFmtId="0" fontId="55" fillId="30" borderId="60" xfId="0" applyFont="1" applyFill="1" applyBorder="1" applyProtection="1">
      <protection locked="0"/>
    </xf>
    <xf numFmtId="0" fontId="55" fillId="30" borderId="38" xfId="0" applyFont="1" applyFill="1" applyBorder="1" applyProtection="1">
      <protection locked="0"/>
    </xf>
    <xf numFmtId="0" fontId="55" fillId="30" borderId="61" xfId="0" applyFont="1" applyFill="1" applyBorder="1" applyProtection="1">
      <protection locked="0"/>
    </xf>
    <xf numFmtId="0" fontId="55" fillId="30" borderId="62" xfId="0" applyFont="1" applyFill="1" applyBorder="1" applyProtection="1">
      <protection locked="0"/>
    </xf>
    <xf numFmtId="0" fontId="55" fillId="30" borderId="40" xfId="0" applyFont="1" applyFill="1" applyBorder="1" applyProtection="1">
      <protection locked="0"/>
    </xf>
    <xf numFmtId="0" fontId="55" fillId="30" borderId="39" xfId="0" applyFont="1" applyFill="1" applyBorder="1" applyProtection="1">
      <protection locked="0"/>
    </xf>
    <xf numFmtId="0" fontId="55" fillId="30" borderId="64" xfId="0" applyFont="1" applyFill="1" applyBorder="1" applyProtection="1">
      <protection locked="0"/>
    </xf>
    <xf numFmtId="0" fontId="55" fillId="30" borderId="65" xfId="0" applyFont="1" applyFill="1" applyBorder="1" applyProtection="1">
      <protection locked="0"/>
    </xf>
    <xf numFmtId="0" fontId="55" fillId="30" borderId="66" xfId="0" applyFont="1" applyFill="1" applyBorder="1" applyProtection="1">
      <protection locked="0"/>
    </xf>
    <xf numFmtId="0" fontId="55" fillId="30" borderId="45" xfId="0" applyFont="1" applyFill="1" applyBorder="1" applyProtection="1">
      <protection locked="0"/>
    </xf>
    <xf numFmtId="0" fontId="55" fillId="30" borderId="46" xfId="0" applyFont="1" applyFill="1" applyBorder="1" applyProtection="1">
      <protection locked="0"/>
    </xf>
    <xf numFmtId="0" fontId="55" fillId="30" borderId="67" xfId="0" applyFont="1" applyFill="1" applyBorder="1" applyProtection="1">
      <protection locked="0"/>
    </xf>
    <xf numFmtId="0" fontId="55" fillId="30" borderId="68" xfId="0" applyFont="1" applyFill="1" applyBorder="1" applyProtection="1">
      <protection locked="0"/>
    </xf>
    <xf numFmtId="0" fontId="57" fillId="30" borderId="59" xfId="0" applyFont="1" applyFill="1" applyBorder="1" applyProtection="1">
      <protection locked="0"/>
    </xf>
    <xf numFmtId="0" fontId="59" fillId="30" borderId="59" xfId="0" applyFont="1" applyFill="1" applyBorder="1" applyProtection="1">
      <protection locked="0"/>
    </xf>
    <xf numFmtId="0" fontId="55" fillId="30" borderId="69" xfId="0" applyFont="1" applyFill="1" applyBorder="1" applyProtection="1">
      <protection locked="0"/>
    </xf>
    <xf numFmtId="0" fontId="67" fillId="30" borderId="59" xfId="50" applyFill="1" applyBorder="1" applyProtection="1"/>
    <xf numFmtId="0" fontId="55" fillId="30" borderId="68" xfId="51" applyFont="1" applyFill="1" applyBorder="1" applyProtection="1">
      <protection locked="0"/>
    </xf>
    <xf numFmtId="0" fontId="55" fillId="30" borderId="65" xfId="51" applyFont="1" applyFill="1" applyBorder="1" applyProtection="1">
      <protection locked="0"/>
    </xf>
    <xf numFmtId="0" fontId="55" fillId="30" borderId="67" xfId="51" applyFont="1" applyFill="1" applyBorder="1" applyProtection="1">
      <protection locked="0"/>
    </xf>
    <xf numFmtId="0" fontId="55" fillId="30" borderId="46" xfId="51" applyFont="1" applyFill="1" applyBorder="1" applyProtection="1">
      <protection locked="0"/>
    </xf>
    <xf numFmtId="0" fontId="55" fillId="30" borderId="45" xfId="51" applyFont="1" applyFill="1" applyBorder="1" applyProtection="1">
      <protection locked="0"/>
    </xf>
    <xf numFmtId="0" fontId="55" fillId="30" borderId="66" xfId="51" applyFont="1" applyFill="1" applyBorder="1" applyProtection="1">
      <protection locked="0"/>
    </xf>
    <xf numFmtId="0" fontId="55" fillId="30" borderId="64" xfId="51" applyFont="1" applyFill="1" applyBorder="1" applyProtection="1">
      <protection locked="0"/>
    </xf>
    <xf numFmtId="0" fontId="55" fillId="30" borderId="62" xfId="51" applyFont="1" applyFill="1" applyBorder="1" applyProtection="1">
      <protection locked="0"/>
    </xf>
    <xf numFmtId="0" fontId="55" fillId="30" borderId="59" xfId="51" applyFont="1" applyFill="1" applyBorder="1" applyProtection="1">
      <protection locked="0"/>
    </xf>
    <xf numFmtId="0" fontId="55" fillId="30" borderId="61" xfId="51" applyFont="1" applyFill="1" applyBorder="1" applyProtection="1">
      <protection locked="0"/>
    </xf>
    <xf numFmtId="0" fontId="55" fillId="30" borderId="40" xfId="51" applyFont="1" applyFill="1" applyBorder="1" applyProtection="1">
      <protection locked="0"/>
    </xf>
    <xf numFmtId="0" fontId="55" fillId="30" borderId="39" xfId="51" applyFont="1" applyFill="1" applyBorder="1" applyProtection="1">
      <protection locked="0"/>
    </xf>
    <xf numFmtId="0" fontId="55" fillId="30" borderId="60" xfId="51" applyFont="1" applyFill="1" applyBorder="1" applyProtection="1">
      <protection locked="0"/>
    </xf>
    <xf numFmtId="0" fontId="55" fillId="30" borderId="58" xfId="51" applyFont="1" applyFill="1" applyBorder="1" applyProtection="1">
      <protection locked="0"/>
    </xf>
    <xf numFmtId="0" fontId="57" fillId="30" borderId="59" xfId="51" applyFont="1" applyFill="1" applyBorder="1" applyProtection="1">
      <protection locked="0"/>
    </xf>
    <xf numFmtId="0" fontId="59" fillId="30" borderId="59" xfId="51" applyFont="1" applyFill="1" applyBorder="1" applyProtection="1">
      <protection locked="0"/>
    </xf>
    <xf numFmtId="0" fontId="55" fillId="30" borderId="51" xfId="51" applyFont="1" applyFill="1" applyBorder="1" applyProtection="1">
      <protection locked="0"/>
    </xf>
    <xf numFmtId="0" fontId="55" fillId="30" borderId="38" xfId="51" applyFont="1" applyFill="1" applyBorder="1" applyProtection="1">
      <protection locked="0"/>
    </xf>
    <xf numFmtId="0" fontId="55" fillId="30" borderId="69" xfId="51" applyFont="1" applyFill="1" applyBorder="1" applyProtection="1">
      <protection locked="0"/>
    </xf>
    <xf numFmtId="0" fontId="55" fillId="30" borderId="57" xfId="51" applyFont="1" applyFill="1" applyBorder="1" applyProtection="1">
      <protection locked="0"/>
    </xf>
    <xf numFmtId="0" fontId="55" fillId="30" borderId="56" xfId="51" applyFont="1" applyFill="1" applyBorder="1" applyProtection="1">
      <protection locked="0"/>
    </xf>
    <xf numFmtId="0" fontId="55" fillId="30" borderId="55" xfId="51" applyFont="1" applyFill="1" applyBorder="1" applyProtection="1">
      <protection locked="0"/>
    </xf>
    <xf numFmtId="0" fontId="55" fillId="30" borderId="54" xfId="51" applyFont="1" applyFill="1" applyBorder="1" applyProtection="1">
      <protection locked="0"/>
    </xf>
    <xf numFmtId="0" fontId="55" fillId="30" borderId="53" xfId="51" applyFont="1" applyFill="1" applyBorder="1" applyProtection="1">
      <protection locked="0"/>
    </xf>
    <xf numFmtId="0" fontId="55" fillId="30" borderId="52" xfId="51" applyFont="1" applyFill="1" applyBorder="1" applyProtection="1">
      <protection locked="0"/>
    </xf>
    <xf numFmtId="0" fontId="55" fillId="30" borderId="50" xfId="51" applyFont="1" applyFill="1" applyBorder="1" applyProtection="1">
      <protection locked="0"/>
    </xf>
    <xf numFmtId="0" fontId="2" fillId="30" borderId="0" xfId="51" applyFill="1"/>
    <xf numFmtId="0" fontId="2" fillId="0" borderId="0" xfId="51"/>
    <xf numFmtId="0" fontId="6" fillId="25" borderId="16" xfId="51" applyFont="1" applyFill="1" applyBorder="1"/>
    <xf numFmtId="0" fontId="2" fillId="25" borderId="17" xfId="51" applyFill="1" applyBorder="1"/>
    <xf numFmtId="0" fontId="2" fillId="25" borderId="14" xfId="51" applyFill="1" applyBorder="1"/>
    <xf numFmtId="0" fontId="5" fillId="25" borderId="12" xfId="51" applyFont="1" applyFill="1" applyBorder="1" applyAlignment="1">
      <alignment vertical="center"/>
    </xf>
    <xf numFmtId="0" fontId="2" fillId="25" borderId="15" xfId="51" applyFill="1" applyBorder="1"/>
    <xf numFmtId="0" fontId="2" fillId="25" borderId="13" xfId="51" applyFill="1" applyBorder="1"/>
    <xf numFmtId="0" fontId="6" fillId="25" borderId="10" xfId="51" applyFont="1" applyFill="1" applyBorder="1"/>
    <xf numFmtId="0" fontId="2" fillId="25" borderId="0" xfId="51" applyFill="1"/>
    <xf numFmtId="0" fontId="2" fillId="25" borderId="11" xfId="51" applyFill="1" applyBorder="1"/>
    <xf numFmtId="0" fontId="5" fillId="0" borderId="0" xfId="51" applyFont="1" applyAlignment="1">
      <alignment horizontal="center"/>
    </xf>
    <xf numFmtId="0" fontId="12" fillId="0" borderId="0" xfId="51" applyFont="1" applyAlignment="1">
      <alignment horizontal="center"/>
    </xf>
    <xf numFmtId="0" fontId="2" fillId="24" borderId="10" xfId="51" applyFill="1" applyBorder="1"/>
    <xf numFmtId="0" fontId="2" fillId="24" borderId="0" xfId="51" applyFill="1"/>
    <xf numFmtId="0" fontId="2" fillId="24" borderId="11" xfId="51" applyFill="1" applyBorder="1"/>
    <xf numFmtId="0" fontId="2" fillId="25" borderId="10" xfId="51" applyFill="1" applyBorder="1"/>
    <xf numFmtId="166" fontId="2" fillId="26" borderId="18" xfId="51" applyNumberFormat="1" applyFill="1" applyBorder="1" applyAlignment="1">
      <alignment horizontal="center"/>
    </xf>
    <xf numFmtId="0" fontId="2" fillId="24" borderId="11" xfId="52" applyFill="1" applyBorder="1" applyAlignment="1">
      <alignment horizontal="left"/>
    </xf>
    <xf numFmtId="168" fontId="0" fillId="26" borderId="18" xfId="43" applyNumberFormat="1" applyFont="1" applyFill="1" applyBorder="1" applyAlignment="1" applyProtection="1">
      <alignment horizontal="center"/>
    </xf>
    <xf numFmtId="166" fontId="0" fillId="26" borderId="18" xfId="43" applyNumberFormat="1" applyFont="1" applyFill="1" applyBorder="1" applyAlignment="1" applyProtection="1">
      <alignment horizontal="center"/>
    </xf>
    <xf numFmtId="1" fontId="0" fillId="26" borderId="18" xfId="43" applyNumberFormat="1" applyFont="1" applyFill="1" applyBorder="1" applyAlignment="1" applyProtection="1">
      <alignment horizontal="center"/>
    </xf>
    <xf numFmtId="0" fontId="7" fillId="25" borderId="0" xfId="51" applyFont="1" applyFill="1"/>
    <xf numFmtId="0" fontId="2" fillId="24" borderId="12" xfId="51" applyFill="1" applyBorder="1"/>
    <xf numFmtId="2" fontId="2" fillId="24" borderId="15" xfId="51" applyNumberFormat="1" applyFill="1" applyBorder="1"/>
    <xf numFmtId="0" fontId="2" fillId="24" borderId="13" xfId="51" applyFill="1" applyBorder="1" applyAlignment="1">
      <alignment horizontal="left"/>
    </xf>
    <xf numFmtId="0" fontId="9" fillId="0" borderId="0" xfId="51" applyFont="1"/>
    <xf numFmtId="0" fontId="2" fillId="0" borderId="0" xfId="53"/>
    <xf numFmtId="0" fontId="2" fillId="24" borderId="16" xfId="51" applyFill="1" applyBorder="1"/>
    <xf numFmtId="0" fontId="2" fillId="24" borderId="17" xfId="51" applyFill="1" applyBorder="1"/>
    <xf numFmtId="0" fontId="2" fillId="24" borderId="14" xfId="51" applyFill="1" applyBorder="1"/>
    <xf numFmtId="2" fontId="2" fillId="28" borderId="18" xfId="51" applyNumberFormat="1" applyFill="1" applyBorder="1" applyAlignment="1">
      <alignment horizontal="center"/>
    </xf>
    <xf numFmtId="2" fontId="2" fillId="28" borderId="25" xfId="51" applyNumberFormat="1" applyFill="1" applyBorder="1" applyAlignment="1">
      <alignment horizontal="center"/>
    </xf>
    <xf numFmtId="0" fontId="2" fillId="24" borderId="0" xfId="51" applyFill="1" applyAlignment="1">
      <alignment horizontal="center"/>
    </xf>
    <xf numFmtId="0" fontId="2" fillId="24" borderId="11" xfId="51" applyFill="1" applyBorder="1" applyAlignment="1">
      <alignment horizontal="left"/>
    </xf>
    <xf numFmtId="0" fontId="51" fillId="24" borderId="10" xfId="51" applyFont="1" applyFill="1" applyBorder="1"/>
    <xf numFmtId="0" fontId="2" fillId="24" borderId="15" xfId="51" applyFill="1" applyBorder="1" applyAlignment="1">
      <alignment horizontal="center"/>
    </xf>
    <xf numFmtId="0" fontId="2" fillId="24" borderId="15" xfId="51" applyFill="1" applyBorder="1"/>
    <xf numFmtId="0" fontId="4" fillId="25" borderId="10" xfId="51" applyFont="1" applyFill="1" applyBorder="1"/>
    <xf numFmtId="0" fontId="6" fillId="25" borderId="0" xfId="51" applyFont="1" applyFill="1"/>
    <xf numFmtId="0" fontId="2" fillId="30" borderId="10" xfId="51" applyFill="1" applyBorder="1"/>
    <xf numFmtId="0" fontId="2" fillId="30" borderId="11" xfId="51" applyFill="1" applyBorder="1"/>
    <xf numFmtId="0" fontId="5" fillId="25" borderId="10" xfId="51" applyFont="1" applyFill="1" applyBorder="1"/>
    <xf numFmtId="0" fontId="69" fillId="0" borderId="0" xfId="51" applyFont="1"/>
    <xf numFmtId="0" fontId="2" fillId="24" borderId="11" xfId="52" applyFill="1" applyBorder="1" applyAlignment="1">
      <alignment horizontal="center"/>
    </xf>
    <xf numFmtId="0" fontId="2" fillId="24" borderId="0" xfId="51" applyFill="1" applyAlignment="1">
      <alignment horizontal="left"/>
    </xf>
    <xf numFmtId="0" fontId="2" fillId="30" borderId="12" xfId="51" applyFill="1" applyBorder="1"/>
    <xf numFmtId="0" fontId="2" fillId="30" borderId="15" xfId="51" applyFill="1" applyBorder="1"/>
    <xf numFmtId="0" fontId="2" fillId="30" borderId="13" xfId="51" applyFill="1" applyBorder="1"/>
    <xf numFmtId="0" fontId="6" fillId="25" borderId="10" xfId="51" applyFont="1" applyFill="1" applyBorder="1" applyAlignment="1">
      <alignment vertical="top"/>
    </xf>
    <xf numFmtId="0" fontId="33" fillId="24" borderId="0" xfId="51" applyFont="1" applyFill="1"/>
    <xf numFmtId="0" fontId="6" fillId="25" borderId="10" xfId="51" applyFont="1" applyFill="1" applyBorder="1" applyAlignment="1">
      <alignment vertical="center"/>
    </xf>
    <xf numFmtId="0" fontId="7" fillId="25" borderId="10" xfId="51" applyFont="1" applyFill="1" applyBorder="1"/>
    <xf numFmtId="0" fontId="6" fillId="25" borderId="10" xfId="51" applyFont="1" applyFill="1" applyBorder="1" applyAlignment="1">
      <alignment horizontal="left" vertical="top"/>
    </xf>
    <xf numFmtId="0" fontId="6" fillId="24" borderId="10" xfId="51" applyFont="1" applyFill="1" applyBorder="1"/>
    <xf numFmtId="0" fontId="2" fillId="24" borderId="15" xfId="51" applyFill="1" applyBorder="1" applyAlignment="1">
      <alignment horizontal="left"/>
    </xf>
    <xf numFmtId="0" fontId="34" fillId="24" borderId="10" xfId="51" applyFont="1" applyFill="1" applyBorder="1"/>
    <xf numFmtId="166" fontId="6" fillId="28" borderId="18" xfId="51" applyNumberFormat="1" applyFont="1" applyFill="1" applyBorder="1" applyAlignment="1">
      <alignment horizontal="center"/>
    </xf>
    <xf numFmtId="0" fontId="33" fillId="24" borderId="0" xfId="51" applyFont="1" applyFill="1" applyAlignment="1">
      <alignment horizontal="left"/>
    </xf>
    <xf numFmtId="170" fontId="6" fillId="28" borderId="18" xfId="51" applyNumberFormat="1" applyFont="1" applyFill="1" applyBorder="1" applyAlignment="1">
      <alignment horizontal="center"/>
    </xf>
    <xf numFmtId="0" fontId="2" fillId="24" borderId="11" xfId="51" applyFill="1" applyBorder="1" applyAlignment="1">
      <alignment horizontal="center"/>
    </xf>
    <xf numFmtId="166" fontId="7" fillId="29" borderId="19" xfId="51" applyNumberFormat="1" applyFont="1" applyFill="1" applyBorder="1" applyAlignment="1">
      <alignment horizontal="center" vertical="center"/>
    </xf>
    <xf numFmtId="0" fontId="33" fillId="24" borderId="0" xfId="51" applyFont="1" applyFill="1" applyAlignment="1">
      <alignment horizontal="center"/>
    </xf>
    <xf numFmtId="1" fontId="7" fillId="29" borderId="19" xfId="51" applyNumberFormat="1" applyFont="1" applyFill="1" applyBorder="1" applyAlignment="1">
      <alignment horizontal="center" vertical="center"/>
    </xf>
    <xf numFmtId="0" fontId="50" fillId="0" borderId="16" xfId="48" applyFont="1" applyBorder="1" applyAlignment="1">
      <alignment horizontal="center"/>
    </xf>
    <xf numFmtId="0" fontId="2" fillId="0" borderId="14" xfId="48" applyBorder="1" applyAlignment="1">
      <alignment horizontal="center"/>
    </xf>
    <xf numFmtId="0" fontId="2" fillId="0" borderId="10" xfId="48" applyBorder="1" applyAlignment="1">
      <alignment horizontal="center"/>
    </xf>
    <xf numFmtId="0" fontId="2" fillId="0" borderId="11" xfId="48" applyBorder="1" applyAlignment="1">
      <alignment horizontal="center"/>
    </xf>
    <xf numFmtId="0" fontId="6" fillId="0" borderId="0" xfId="51" applyFont="1"/>
    <xf numFmtId="0" fontId="2" fillId="0" borderId="12" xfId="48" applyBorder="1" applyAlignment="1">
      <alignment horizontal="center"/>
    </xf>
    <xf numFmtId="0" fontId="2" fillId="0" borderId="13" xfId="48" applyBorder="1" applyAlignment="1">
      <alignment horizontal="center"/>
    </xf>
    <xf numFmtId="0" fontId="6" fillId="25" borderId="12" xfId="51" applyFont="1" applyFill="1" applyBorder="1"/>
    <xf numFmtId="0" fontId="2" fillId="0" borderId="0" xfId="51" applyProtection="1">
      <protection locked="0"/>
    </xf>
    <xf numFmtId="0" fontId="2" fillId="25" borderId="12" xfId="51" applyFill="1" applyBorder="1"/>
    <xf numFmtId="166" fontId="7" fillId="29" borderId="19" xfId="51" applyNumberFormat="1" applyFont="1" applyFill="1" applyBorder="1" applyAlignment="1">
      <alignment horizontal="center"/>
    </xf>
    <xf numFmtId="1" fontId="7" fillId="29" borderId="18" xfId="51" applyNumberFormat="1" applyFont="1" applyFill="1" applyBorder="1" applyAlignment="1">
      <alignment horizontal="center"/>
    </xf>
    <xf numFmtId="0" fontId="6" fillId="25" borderId="10" xfId="51" applyFont="1" applyFill="1" applyBorder="1" applyAlignment="1">
      <alignment horizontal="left"/>
    </xf>
    <xf numFmtId="0" fontId="43" fillId="24" borderId="10" xfId="51" applyFont="1" applyFill="1" applyBorder="1"/>
    <xf numFmtId="0" fontId="2" fillId="24" borderId="0" xfId="52" applyFill="1" applyAlignment="1">
      <alignment horizontal="center"/>
    </xf>
    <xf numFmtId="166" fontId="2" fillId="24" borderId="19" xfId="51" applyNumberFormat="1" applyFill="1" applyBorder="1" applyAlignment="1">
      <alignment horizontal="center"/>
    </xf>
    <xf numFmtId="0" fontId="4" fillId="29" borderId="10" xfId="51" applyFont="1" applyFill="1" applyBorder="1" applyAlignment="1">
      <alignment vertical="center"/>
    </xf>
    <xf numFmtId="0" fontId="2" fillId="29" borderId="0" xfId="51" applyFill="1" applyAlignment="1">
      <alignment horizontal="center"/>
    </xf>
    <xf numFmtId="0" fontId="2" fillId="29" borderId="11" xfId="51" applyFill="1" applyBorder="1" applyAlignment="1">
      <alignment horizontal="center"/>
    </xf>
    <xf numFmtId="0" fontId="2" fillId="0" borderId="26" xfId="51" applyBorder="1" applyAlignment="1">
      <alignment horizontal="center"/>
    </xf>
    <xf numFmtId="0" fontId="2" fillId="0" borderId="24" xfId="51" applyBorder="1" applyAlignment="1">
      <alignment horizontal="center"/>
    </xf>
    <xf numFmtId="0" fontId="2" fillId="0" borderId="27" xfId="51" applyBorder="1" applyAlignment="1">
      <alignment horizontal="center"/>
    </xf>
    <xf numFmtId="0" fontId="2" fillId="0" borderId="10" xfId="51" applyBorder="1" applyAlignment="1">
      <alignment horizontal="center"/>
    </xf>
    <xf numFmtId="0" fontId="2" fillId="0" borderId="0" xfId="51" applyAlignment="1">
      <alignment horizontal="center"/>
    </xf>
    <xf numFmtId="0" fontId="2" fillId="0" borderId="11" xfId="51" applyBorder="1" applyAlignment="1">
      <alignment horizontal="center"/>
    </xf>
    <xf numFmtId="168" fontId="7" fillId="29" borderId="19" xfId="51" applyNumberFormat="1" applyFont="1" applyFill="1" applyBorder="1" applyAlignment="1">
      <alignment horizontal="center"/>
    </xf>
    <xf numFmtId="1" fontId="7" fillId="29" borderId="19" xfId="51" applyNumberFormat="1" applyFont="1" applyFill="1" applyBorder="1" applyAlignment="1">
      <alignment horizontal="center"/>
    </xf>
    <xf numFmtId="166" fontId="2" fillId="0" borderId="0" xfId="51" applyNumberFormat="1" applyAlignment="1">
      <alignment horizontal="center"/>
    </xf>
    <xf numFmtId="168" fontId="2" fillId="0" borderId="11" xfId="51" applyNumberFormat="1" applyBorder="1" applyAlignment="1">
      <alignment horizontal="center"/>
    </xf>
    <xf numFmtId="0" fontId="32" fillId="0" borderId="0" xfId="51" applyFont="1"/>
    <xf numFmtId="165" fontId="2" fillId="0" borderId="28" xfId="51" applyNumberFormat="1" applyBorder="1" applyAlignment="1">
      <alignment horizontal="center"/>
    </xf>
    <xf numFmtId="0" fontId="2" fillId="0" borderId="20" xfId="51" applyBorder="1" applyAlignment="1">
      <alignment horizontal="center"/>
    </xf>
    <xf numFmtId="0" fontId="2" fillId="0" borderId="29" xfId="51" applyBorder="1" applyAlignment="1">
      <alignment horizontal="center"/>
    </xf>
    <xf numFmtId="4" fontId="2" fillId="28" borderId="19" xfId="51" applyNumberFormat="1" applyFill="1" applyBorder="1" applyAlignment="1">
      <alignment horizontal="center"/>
    </xf>
    <xf numFmtId="167" fontId="2" fillId="28" borderId="19" xfId="51" applyNumberFormat="1" applyFill="1" applyBorder="1" applyAlignment="1">
      <alignment horizontal="center"/>
    </xf>
    <xf numFmtId="169" fontId="2" fillId="28" borderId="19" xfId="51" applyNumberFormat="1" applyFill="1" applyBorder="1" applyAlignment="1">
      <alignment horizontal="center"/>
    </xf>
    <xf numFmtId="0" fontId="6" fillId="25" borderId="12" xfId="51" applyFont="1" applyFill="1" applyBorder="1" applyAlignment="1">
      <alignment horizontal="left"/>
    </xf>
    <xf numFmtId="0" fontId="7" fillId="25" borderId="15" xfId="51" applyFont="1" applyFill="1" applyBorder="1"/>
    <xf numFmtId="0" fontId="0" fillId="30" borderId="0" xfId="0" applyFill="1"/>
    <xf numFmtId="0" fontId="6" fillId="25" borderId="16" xfId="0" applyFont="1" applyFill="1" applyBorder="1"/>
    <xf numFmtId="0" fontId="0" fillId="25" borderId="17" xfId="0" applyFill="1" applyBorder="1"/>
    <xf numFmtId="0" fontId="0" fillId="25" borderId="14" xfId="0" applyFill="1" applyBorder="1"/>
    <xf numFmtId="0" fontId="5" fillId="25" borderId="12" xfId="0" applyFont="1" applyFill="1" applyBorder="1" applyAlignment="1">
      <alignment vertical="center"/>
    </xf>
    <xf numFmtId="0" fontId="0" fillId="25" borderId="15" xfId="0" applyFill="1" applyBorder="1"/>
    <xf numFmtId="0" fontId="0" fillId="25" borderId="13" xfId="0" applyFill="1" applyBorder="1"/>
    <xf numFmtId="0" fontId="6" fillId="25" borderId="10" xfId="0" applyFont="1" applyFill="1" applyBorder="1"/>
    <xf numFmtId="0" fontId="0" fillId="25" borderId="0" xfId="0" applyFill="1"/>
    <xf numFmtId="0" fontId="0" fillId="25" borderId="11" xfId="0" applyFill="1" applyBorder="1"/>
    <xf numFmtId="0" fontId="5" fillId="0" borderId="0" xfId="0" applyFont="1" applyAlignment="1">
      <alignment horizontal="center"/>
    </xf>
    <xf numFmtId="0" fontId="12" fillId="0" borderId="0" xfId="0" applyFont="1" applyAlignment="1">
      <alignment horizontal="center"/>
    </xf>
    <xf numFmtId="0" fontId="2" fillId="24" borderId="10" xfId="0" applyFont="1" applyFill="1" applyBorder="1"/>
    <xf numFmtId="0" fontId="0" fillId="24" borderId="0" xfId="0" applyFill="1"/>
    <xf numFmtId="0" fontId="0" fillId="24" borderId="11" xfId="0" applyFill="1" applyBorder="1"/>
    <xf numFmtId="0" fontId="0" fillId="25" borderId="10" xfId="0" applyFill="1" applyBorder="1"/>
    <xf numFmtId="166" fontId="0" fillId="26" borderId="18" xfId="0" applyNumberFormat="1" applyFill="1" applyBorder="1" applyAlignment="1">
      <alignment horizontal="center"/>
    </xf>
    <xf numFmtId="0" fontId="2" fillId="24" borderId="11" xfId="40" applyFont="1" applyFill="1" applyBorder="1" applyAlignment="1">
      <alignment horizontal="left"/>
    </xf>
    <xf numFmtId="0" fontId="8" fillId="24" borderId="10" xfId="0" applyFont="1" applyFill="1" applyBorder="1"/>
    <xf numFmtId="0" fontId="0" fillId="24" borderId="10" xfId="0" applyFill="1" applyBorder="1"/>
    <xf numFmtId="0" fontId="7" fillId="25" borderId="0" xfId="0" applyFont="1" applyFill="1"/>
    <xf numFmtId="0" fontId="0" fillId="24" borderId="12" xfId="0" applyFill="1" applyBorder="1"/>
    <xf numFmtId="2" fontId="0" fillId="24" borderId="15" xfId="0" applyNumberFormat="1" applyFill="1" applyBorder="1"/>
    <xf numFmtId="0" fontId="0" fillId="24" borderId="13" xfId="0" applyFill="1" applyBorder="1" applyAlignment="1">
      <alignment horizontal="left"/>
    </xf>
    <xf numFmtId="0" fontId="9" fillId="0" borderId="0" xfId="0" applyFont="1"/>
    <xf numFmtId="0" fontId="8" fillId="0" borderId="0" xfId="39"/>
    <xf numFmtId="0" fontId="0" fillId="24" borderId="16" xfId="0" applyFill="1" applyBorder="1"/>
    <xf numFmtId="0" fontId="0" fillId="24" borderId="17" xfId="0" applyFill="1" applyBorder="1"/>
    <xf numFmtId="0" fontId="0" fillId="24" borderId="14" xfId="0" applyFill="1" applyBorder="1"/>
    <xf numFmtId="2" fontId="0" fillId="28" borderId="18" xfId="0" applyNumberFormat="1" applyFill="1" applyBorder="1" applyAlignment="1">
      <alignment horizontal="center"/>
    </xf>
    <xf numFmtId="0" fontId="2" fillId="24" borderId="0" xfId="0" applyFont="1" applyFill="1"/>
    <xf numFmtId="2" fontId="0" fillId="28" borderId="25" xfId="0" applyNumberFormat="1" applyFill="1" applyBorder="1" applyAlignment="1">
      <alignment horizontal="center"/>
    </xf>
    <xf numFmtId="0" fontId="0" fillId="24" borderId="0" xfId="0" applyFill="1" applyAlignment="1">
      <alignment horizontal="center"/>
    </xf>
    <xf numFmtId="0" fontId="0" fillId="24" borderId="11" xfId="0" applyFill="1" applyBorder="1" applyAlignment="1">
      <alignment horizontal="left"/>
    </xf>
    <xf numFmtId="0" fontId="51" fillId="24" borderId="10" xfId="0" applyFont="1" applyFill="1" applyBorder="1"/>
    <xf numFmtId="0" fontId="0" fillId="24" borderId="15" xfId="0" applyFill="1" applyBorder="1" applyAlignment="1">
      <alignment horizontal="center"/>
    </xf>
    <xf numFmtId="0" fontId="0" fillId="24" borderId="15" xfId="0" applyFill="1" applyBorder="1"/>
    <xf numFmtId="0" fontId="4" fillId="25" borderId="10" xfId="0" applyFont="1" applyFill="1" applyBorder="1"/>
    <xf numFmtId="0" fontId="6" fillId="25" borderId="0" xfId="0" applyFont="1" applyFill="1"/>
    <xf numFmtId="0" fontId="5" fillId="25" borderId="10" xfId="0" applyFont="1" applyFill="1" applyBorder="1"/>
    <xf numFmtId="0" fontId="8" fillId="24" borderId="11" xfId="40" applyFill="1" applyBorder="1" applyAlignment="1">
      <alignment horizontal="center"/>
    </xf>
    <xf numFmtId="0" fontId="0" fillId="24" borderId="0" xfId="0" applyFill="1" applyAlignment="1">
      <alignment horizontal="left"/>
    </xf>
    <xf numFmtId="0" fontId="6" fillId="25" borderId="10" xfId="0" applyFont="1" applyFill="1" applyBorder="1" applyAlignment="1">
      <alignment vertical="top"/>
    </xf>
    <xf numFmtId="0" fontId="33" fillId="24" borderId="0" xfId="0" applyFont="1" applyFill="1"/>
    <xf numFmtId="0" fontId="6" fillId="25" borderId="10" xfId="0" applyFont="1" applyFill="1" applyBorder="1" applyAlignment="1">
      <alignment vertical="center"/>
    </xf>
    <xf numFmtId="0" fontId="7" fillId="25" borderId="10" xfId="0" applyFont="1" applyFill="1" applyBorder="1"/>
    <xf numFmtId="0" fontId="6" fillId="25" borderId="10" xfId="0" applyFont="1" applyFill="1" applyBorder="1" applyAlignment="1">
      <alignment horizontal="left" vertical="top"/>
    </xf>
    <xf numFmtId="0" fontId="2" fillId="0" borderId="0" xfId="0" applyFont="1"/>
    <xf numFmtId="0" fontId="6" fillId="24" borderId="10" xfId="0" applyFont="1" applyFill="1" applyBorder="1"/>
    <xf numFmtId="0" fontId="0" fillId="24" borderId="15" xfId="0" applyFill="1" applyBorder="1" applyAlignment="1">
      <alignment horizontal="left"/>
    </xf>
    <xf numFmtId="0" fontId="34" fillId="24" borderId="10" xfId="0" applyFont="1" applyFill="1" applyBorder="1"/>
    <xf numFmtId="166" fontId="6" fillId="28" borderId="18" xfId="0" applyNumberFormat="1" applyFont="1" applyFill="1" applyBorder="1" applyAlignment="1">
      <alignment horizontal="center"/>
    </xf>
    <xf numFmtId="0" fontId="33" fillId="24" borderId="0" xfId="0" applyFont="1" applyFill="1" applyAlignment="1">
      <alignment horizontal="left"/>
    </xf>
    <xf numFmtId="170" fontId="6" fillId="28" borderId="18" xfId="0" applyNumberFormat="1" applyFont="1" applyFill="1" applyBorder="1" applyAlignment="1">
      <alignment horizontal="center"/>
    </xf>
    <xf numFmtId="0" fontId="2" fillId="24" borderId="11" xfId="0" applyFont="1" applyFill="1" applyBorder="1" applyAlignment="1">
      <alignment horizontal="center"/>
    </xf>
    <xf numFmtId="166" fontId="7" fillId="29" borderId="19" xfId="0" applyNumberFormat="1" applyFont="1" applyFill="1" applyBorder="1" applyAlignment="1">
      <alignment horizontal="center" vertical="center"/>
    </xf>
    <xf numFmtId="0" fontId="33" fillId="24" borderId="0" xfId="0" applyFont="1" applyFill="1" applyAlignment="1">
      <alignment horizontal="center"/>
    </xf>
    <xf numFmtId="1" fontId="7" fillId="29" borderId="19" xfId="0" applyNumberFormat="1" applyFont="1" applyFill="1" applyBorder="1" applyAlignment="1">
      <alignment horizontal="center" vertical="center"/>
    </xf>
    <xf numFmtId="0" fontId="6" fillId="0" borderId="0" xfId="0" applyFont="1"/>
    <xf numFmtId="0" fontId="6" fillId="25" borderId="12" xfId="0" applyFont="1" applyFill="1" applyBorder="1"/>
    <xf numFmtId="0" fontId="0" fillId="0" borderId="0" xfId="0" applyProtection="1">
      <protection locked="0"/>
    </xf>
    <xf numFmtId="0" fontId="0" fillId="25" borderId="12" xfId="0" applyFill="1" applyBorder="1"/>
    <xf numFmtId="166" fontId="7" fillId="29" borderId="19" xfId="0" applyNumberFormat="1" applyFont="1" applyFill="1" applyBorder="1" applyAlignment="1">
      <alignment horizontal="center"/>
    </xf>
    <xf numFmtId="1" fontId="7" fillId="29" borderId="18" xfId="0" applyNumberFormat="1" applyFont="1" applyFill="1" applyBorder="1" applyAlignment="1">
      <alignment horizontal="center"/>
    </xf>
    <xf numFmtId="0" fontId="6" fillId="25" borderId="10" xfId="0" applyFont="1" applyFill="1" applyBorder="1" applyAlignment="1">
      <alignment horizontal="left"/>
    </xf>
    <xf numFmtId="0" fontId="43" fillId="24" borderId="10" xfId="0" applyFont="1" applyFill="1" applyBorder="1"/>
    <xf numFmtId="0" fontId="2" fillId="24" borderId="0" xfId="40" applyFont="1" applyFill="1" applyAlignment="1">
      <alignment horizontal="center"/>
    </xf>
    <xf numFmtId="166" fontId="0" fillId="24" borderId="19" xfId="0" applyNumberFormat="1" applyFill="1" applyBorder="1" applyAlignment="1">
      <alignment horizontal="center"/>
    </xf>
    <xf numFmtId="0" fontId="4" fillId="29" borderId="10" xfId="0" applyFont="1" applyFill="1" applyBorder="1" applyAlignment="1">
      <alignment vertical="center"/>
    </xf>
    <xf numFmtId="0" fontId="2" fillId="29" borderId="0" xfId="0" applyFont="1" applyFill="1" applyAlignment="1">
      <alignment horizontal="center"/>
    </xf>
    <xf numFmtId="0" fontId="2" fillId="29" borderId="11" xfId="0" applyFont="1" applyFill="1" applyBorder="1" applyAlignment="1">
      <alignment horizontal="center"/>
    </xf>
    <xf numFmtId="0" fontId="2" fillId="0" borderId="26" xfId="0" applyFont="1" applyBorder="1" applyAlignment="1">
      <alignment horizontal="center"/>
    </xf>
    <xf numFmtId="0" fontId="2" fillId="0" borderId="24" xfId="0" applyFont="1" applyBorder="1" applyAlignment="1">
      <alignment horizontal="center"/>
    </xf>
    <xf numFmtId="0" fontId="2" fillId="0" borderId="27" xfId="0" applyFont="1" applyBorder="1" applyAlignment="1">
      <alignment horizontal="center"/>
    </xf>
    <xf numFmtId="0" fontId="0" fillId="0" borderId="10" xfId="0" applyBorder="1" applyAlignment="1">
      <alignment horizontal="center"/>
    </xf>
    <xf numFmtId="0" fontId="0" fillId="0" borderId="0" xfId="0" applyAlignment="1">
      <alignment horizontal="center"/>
    </xf>
    <xf numFmtId="0" fontId="0" fillId="0" borderId="11" xfId="0" applyBorder="1" applyAlignment="1">
      <alignment horizontal="center"/>
    </xf>
    <xf numFmtId="168" fontId="7" fillId="29" borderId="19" xfId="0" applyNumberFormat="1" applyFont="1" applyFill="1" applyBorder="1" applyAlignment="1">
      <alignment horizontal="center"/>
    </xf>
    <xf numFmtId="1" fontId="7" fillId="29" borderId="19" xfId="0" applyNumberFormat="1" applyFont="1" applyFill="1" applyBorder="1" applyAlignment="1">
      <alignment horizontal="center"/>
    </xf>
    <xf numFmtId="166" fontId="0" fillId="0" borderId="0" xfId="0" applyNumberFormat="1" applyAlignment="1">
      <alignment horizontal="center"/>
    </xf>
    <xf numFmtId="168" fontId="0" fillId="0" borderId="11" xfId="0" applyNumberFormat="1" applyBorder="1" applyAlignment="1">
      <alignment horizontal="center"/>
    </xf>
    <xf numFmtId="0" fontId="32" fillId="0" borderId="0" xfId="0" applyFont="1"/>
    <xf numFmtId="165" fontId="0" fillId="0" borderId="28" xfId="0" applyNumberFormat="1" applyBorder="1" applyAlignment="1">
      <alignment horizontal="center"/>
    </xf>
    <xf numFmtId="0" fontId="0" fillId="0" borderId="20" xfId="0" applyBorder="1" applyAlignment="1">
      <alignment horizontal="center"/>
    </xf>
    <xf numFmtId="0" fontId="0" fillId="0" borderId="29" xfId="0" applyBorder="1" applyAlignment="1">
      <alignment horizontal="center"/>
    </xf>
    <xf numFmtId="4" fontId="0" fillId="28" borderId="19" xfId="0" applyNumberFormat="1" applyFill="1" applyBorder="1" applyAlignment="1">
      <alignment horizontal="center"/>
    </xf>
    <xf numFmtId="167" fontId="0" fillId="28" borderId="19" xfId="0" applyNumberFormat="1" applyFill="1" applyBorder="1" applyAlignment="1">
      <alignment horizontal="center"/>
    </xf>
    <xf numFmtId="169" fontId="0" fillId="28" borderId="19" xfId="0" applyNumberFormat="1" applyFill="1" applyBorder="1" applyAlignment="1">
      <alignment horizontal="center"/>
    </xf>
    <xf numFmtId="0" fontId="6" fillId="25" borderId="12" xfId="0" applyFont="1" applyFill="1" applyBorder="1" applyAlignment="1">
      <alignment horizontal="left"/>
    </xf>
    <xf numFmtId="0" fontId="7" fillId="25" borderId="15" xfId="0" applyFont="1" applyFill="1" applyBorder="1"/>
    <xf numFmtId="0" fontId="56" fillId="30" borderId="0" xfId="49" applyFont="1" applyFill="1"/>
    <xf numFmtId="0" fontId="1" fillId="30" borderId="0" xfId="49" applyFill="1"/>
    <xf numFmtId="0" fontId="1" fillId="0" borderId="0" xfId="49"/>
    <xf numFmtId="0" fontId="55" fillId="30" borderId="50" xfId="49" applyFont="1" applyFill="1" applyBorder="1"/>
    <xf numFmtId="0" fontId="55" fillId="30" borderId="51" xfId="49" applyFont="1" applyFill="1" applyBorder="1"/>
    <xf numFmtId="0" fontId="55" fillId="30" borderId="52" xfId="49" applyFont="1" applyFill="1" applyBorder="1"/>
    <xf numFmtId="0" fontId="55" fillId="30" borderId="53" xfId="49" applyFont="1" applyFill="1" applyBorder="1"/>
    <xf numFmtId="0" fontId="55" fillId="30" borderId="54" xfId="49" applyFont="1" applyFill="1" applyBorder="1"/>
    <xf numFmtId="0" fontId="55" fillId="30" borderId="55" xfId="49" applyFont="1" applyFill="1" applyBorder="1"/>
    <xf numFmtId="0" fontId="55" fillId="30" borderId="56" xfId="49" applyFont="1" applyFill="1" applyBorder="1"/>
    <xf numFmtId="0" fontId="55" fillId="30" borderId="57" xfId="49" applyFont="1" applyFill="1" applyBorder="1"/>
    <xf numFmtId="0" fontId="55" fillId="30" borderId="58" xfId="49" applyFont="1" applyFill="1" applyBorder="1"/>
    <xf numFmtId="0" fontId="55" fillId="30" borderId="59" xfId="49" applyFont="1" applyFill="1" applyBorder="1"/>
    <xf numFmtId="0" fontId="55" fillId="30" borderId="60" xfId="49" applyFont="1" applyFill="1" applyBorder="1"/>
    <xf numFmtId="0" fontId="55" fillId="30" borderId="38" xfId="49" applyFont="1" applyFill="1" applyBorder="1"/>
    <xf numFmtId="0" fontId="55" fillId="30" borderId="40" xfId="49" applyFont="1" applyFill="1" applyBorder="1"/>
    <xf numFmtId="0" fontId="55" fillId="30" borderId="61" xfId="49" applyFont="1" applyFill="1" applyBorder="1"/>
    <xf numFmtId="0" fontId="55" fillId="30" borderId="62" xfId="49" applyFont="1" applyFill="1" applyBorder="1"/>
    <xf numFmtId="0" fontId="55" fillId="30" borderId="39" xfId="49" applyFont="1" applyFill="1" applyBorder="1"/>
    <xf numFmtId="0" fontId="55" fillId="30" borderId="69" xfId="49" applyFont="1" applyFill="1" applyBorder="1"/>
    <xf numFmtId="0" fontId="55" fillId="30" borderId="64" xfId="49" applyFont="1" applyFill="1" applyBorder="1"/>
    <xf numFmtId="0" fontId="55" fillId="30" borderId="65" xfId="49" applyFont="1" applyFill="1" applyBorder="1"/>
    <xf numFmtId="0" fontId="55" fillId="30" borderId="66" xfId="49" applyFont="1" applyFill="1" applyBorder="1"/>
    <xf numFmtId="0" fontId="55" fillId="30" borderId="45" xfId="49" applyFont="1" applyFill="1" applyBorder="1"/>
    <xf numFmtId="0" fontId="55" fillId="30" borderId="46" xfId="49" applyFont="1" applyFill="1" applyBorder="1"/>
    <xf numFmtId="0" fontId="55" fillId="30" borderId="67" xfId="49" applyFont="1" applyFill="1" applyBorder="1"/>
    <xf numFmtId="0" fontId="55" fillId="30" borderId="68" xfId="49" applyFont="1" applyFill="1" applyBorder="1"/>
    <xf numFmtId="0" fontId="4" fillId="24" borderId="16" xfId="51" applyFont="1" applyFill="1" applyBorder="1" applyAlignment="1">
      <alignment horizontal="center"/>
    </xf>
    <xf numFmtId="0" fontId="4" fillId="24" borderId="17" xfId="51" applyFont="1" applyFill="1" applyBorder="1" applyAlignment="1">
      <alignment horizontal="center"/>
    </xf>
    <xf numFmtId="0" fontId="4" fillId="24" borderId="14" xfId="51" applyFont="1" applyFill="1" applyBorder="1" applyAlignment="1">
      <alignment horizontal="center"/>
    </xf>
    <xf numFmtId="0" fontId="11" fillId="27" borderId="0" xfId="51" applyFont="1" applyFill="1" applyAlignment="1">
      <alignment horizontal="center" vertical="center" textRotation="90"/>
    </xf>
    <xf numFmtId="0" fontId="3" fillId="25" borderId="10" xfId="35" applyFill="1" applyBorder="1" applyAlignment="1" applyProtection="1">
      <alignment horizontal="left"/>
    </xf>
    <xf numFmtId="0" fontId="3" fillId="25" borderId="0" xfId="35" applyFill="1" applyBorder="1" applyAlignment="1" applyProtection="1">
      <alignment horizontal="left"/>
    </xf>
    <xf numFmtId="49" fontId="3" fillId="25" borderId="10" xfId="35" applyNumberFormat="1" applyFill="1" applyBorder="1" applyAlignment="1" applyProtection="1">
      <alignment horizontal="left"/>
    </xf>
    <xf numFmtId="49" fontId="3" fillId="25" borderId="0" xfId="35" applyNumberFormat="1" applyFill="1" applyBorder="1" applyAlignment="1" applyProtection="1">
      <alignment horizontal="left"/>
    </xf>
    <xf numFmtId="49" fontId="3" fillId="25" borderId="11" xfId="35" applyNumberFormat="1" applyFill="1" applyBorder="1" applyAlignment="1" applyProtection="1">
      <alignment horizontal="left"/>
    </xf>
    <xf numFmtId="0" fontId="60" fillId="30" borderId="15" xfId="51" applyFont="1" applyFill="1" applyBorder="1"/>
    <xf numFmtId="0" fontId="2" fillId="0" borderId="15" xfId="51" applyBorder="1"/>
    <xf numFmtId="0" fontId="61" fillId="0" borderId="0" xfId="51" applyFont="1"/>
    <xf numFmtId="0" fontId="55" fillId="30" borderId="16" xfId="51" applyFont="1" applyFill="1" applyBorder="1" applyAlignment="1" applyProtection="1">
      <alignment wrapText="1"/>
      <protection locked="0"/>
    </xf>
    <xf numFmtId="0" fontId="56" fillId="0" borderId="17" xfId="51" applyFont="1" applyBorder="1" applyProtection="1">
      <protection locked="0"/>
    </xf>
    <xf numFmtId="0" fontId="56" fillId="0" borderId="30" xfId="51" applyFont="1" applyBorder="1" applyProtection="1">
      <protection locked="0"/>
    </xf>
    <xf numFmtId="0" fontId="56" fillId="0" borderId="10" xfId="51" applyFont="1" applyBorder="1" applyProtection="1">
      <protection locked="0"/>
    </xf>
    <xf numFmtId="0" fontId="56" fillId="0" borderId="0" xfId="51" applyFont="1" applyProtection="1">
      <protection locked="0"/>
    </xf>
    <xf numFmtId="0" fontId="56" fillId="0" borderId="36" xfId="51" applyFont="1" applyBorder="1" applyProtection="1">
      <protection locked="0"/>
    </xf>
    <xf numFmtId="0" fontId="56" fillId="0" borderId="12" xfId="51" applyFont="1" applyBorder="1" applyProtection="1">
      <protection locked="0"/>
    </xf>
    <xf numFmtId="0" fontId="56" fillId="0" borderId="15" xfId="51" applyFont="1" applyBorder="1" applyProtection="1">
      <protection locked="0"/>
    </xf>
    <xf numFmtId="0" fontId="56" fillId="0" borderId="43" xfId="51" applyFont="1" applyBorder="1" applyProtection="1">
      <protection locked="0"/>
    </xf>
    <xf numFmtId="0" fontId="57" fillId="30" borderId="31" xfId="51" applyFont="1" applyFill="1" applyBorder="1" applyProtection="1">
      <protection locked="0"/>
    </xf>
    <xf numFmtId="0" fontId="58" fillId="30" borderId="31" xfId="51" applyFont="1" applyFill="1" applyBorder="1" applyProtection="1">
      <protection locked="0"/>
    </xf>
    <xf numFmtId="0" fontId="56" fillId="30" borderId="32" xfId="51" applyFont="1" applyFill="1" applyBorder="1" applyProtection="1">
      <protection locked="0"/>
    </xf>
    <xf numFmtId="0" fontId="56" fillId="0" borderId="31" xfId="51" applyFont="1" applyBorder="1" applyProtection="1">
      <protection locked="0"/>
    </xf>
    <xf numFmtId="0" fontId="56" fillId="0" borderId="33" xfId="51" applyFont="1" applyBorder="1" applyProtection="1">
      <protection locked="0"/>
    </xf>
    <xf numFmtId="0" fontId="57" fillId="30" borderId="34" xfId="51" applyFont="1" applyFill="1" applyBorder="1" applyProtection="1">
      <protection locked="0"/>
    </xf>
    <xf numFmtId="0" fontId="58" fillId="30" borderId="35" xfId="51" applyFont="1" applyFill="1" applyBorder="1" applyProtection="1">
      <protection locked="0"/>
    </xf>
    <xf numFmtId="0" fontId="7" fillId="25" borderId="21" xfId="51" applyFont="1" applyFill="1" applyBorder="1" applyAlignment="1">
      <alignment horizontal="center"/>
    </xf>
    <xf numFmtId="0" fontId="7" fillId="25" borderId="22" xfId="51" applyFont="1" applyFill="1" applyBorder="1" applyAlignment="1">
      <alignment horizontal="center"/>
    </xf>
    <xf numFmtId="0" fontId="7" fillId="25" borderId="23" xfId="51" applyFont="1" applyFill="1" applyBorder="1" applyAlignment="1">
      <alignment horizontal="center"/>
    </xf>
    <xf numFmtId="0" fontId="30" fillId="29" borderId="16" xfId="51" applyFont="1" applyFill="1" applyBorder="1" applyAlignment="1">
      <alignment horizontal="center"/>
    </xf>
    <xf numFmtId="0" fontId="30" fillId="29" borderId="17" xfId="51" applyFont="1" applyFill="1" applyBorder="1" applyAlignment="1">
      <alignment horizontal="center"/>
    </xf>
    <xf numFmtId="0" fontId="30" fillId="29" borderId="14" xfId="51" applyFont="1" applyFill="1" applyBorder="1" applyAlignment="1">
      <alignment horizontal="center"/>
    </xf>
    <xf numFmtId="0" fontId="30" fillId="25" borderId="10" xfId="51" applyFont="1" applyFill="1" applyBorder="1" applyAlignment="1">
      <alignment horizontal="center"/>
    </xf>
    <xf numFmtId="0" fontId="30" fillId="25" borderId="0" xfId="51" applyFont="1" applyFill="1" applyAlignment="1">
      <alignment horizontal="center"/>
    </xf>
    <xf numFmtId="0" fontId="30" fillId="25" borderId="11" xfId="51" applyFont="1" applyFill="1" applyBorder="1" applyAlignment="1">
      <alignment horizontal="center"/>
    </xf>
    <xf numFmtId="0" fontId="57" fillId="30" borderId="44" xfId="51" applyFont="1" applyFill="1" applyBorder="1" applyProtection="1">
      <protection locked="0"/>
    </xf>
    <xf numFmtId="0" fontId="58" fillId="30" borderId="44" xfId="51" applyFont="1" applyFill="1" applyBorder="1" applyProtection="1">
      <protection locked="0"/>
    </xf>
    <xf numFmtId="0" fontId="58" fillId="30" borderId="45" xfId="51" applyFont="1" applyFill="1" applyBorder="1" applyProtection="1">
      <protection locked="0"/>
    </xf>
    <xf numFmtId="0" fontId="55" fillId="30" borderId="46" xfId="51" applyFont="1" applyFill="1" applyBorder="1" applyProtection="1">
      <protection locked="0"/>
    </xf>
    <xf numFmtId="0" fontId="56" fillId="0" borderId="44" xfId="51" applyFont="1" applyBorder="1" applyProtection="1">
      <protection locked="0"/>
    </xf>
    <xf numFmtId="0" fontId="56" fillId="0" borderId="45" xfId="51" applyFont="1" applyBorder="1" applyProtection="1">
      <protection locked="0"/>
    </xf>
    <xf numFmtId="0" fontId="57" fillId="30" borderId="46" xfId="51" applyFont="1" applyFill="1" applyBorder="1" applyProtection="1">
      <protection locked="0"/>
    </xf>
    <xf numFmtId="0" fontId="57" fillId="30" borderId="45" xfId="51" applyFont="1" applyFill="1" applyBorder="1" applyProtection="1">
      <protection locked="0"/>
    </xf>
    <xf numFmtId="0" fontId="56" fillId="30" borderId="46" xfId="51" applyFont="1" applyFill="1" applyBorder="1" applyProtection="1">
      <protection locked="0"/>
    </xf>
    <xf numFmtId="0" fontId="56" fillId="30" borderId="44" xfId="51" applyFont="1" applyFill="1" applyBorder="1" applyProtection="1">
      <protection locked="0"/>
    </xf>
    <xf numFmtId="0" fontId="56" fillId="30" borderId="47" xfId="51" applyFont="1" applyFill="1" applyBorder="1" applyProtection="1">
      <protection locked="0"/>
    </xf>
    <xf numFmtId="0" fontId="56" fillId="30" borderId="48" xfId="51" applyFont="1" applyFill="1" applyBorder="1" applyProtection="1">
      <protection locked="0"/>
    </xf>
    <xf numFmtId="0" fontId="56" fillId="30" borderId="49" xfId="51" applyFont="1" applyFill="1" applyBorder="1" applyProtection="1">
      <protection locked="0"/>
    </xf>
    <xf numFmtId="0" fontId="57" fillId="30" borderId="37" xfId="51" applyFont="1" applyFill="1" applyBorder="1" applyProtection="1">
      <protection locked="0"/>
    </xf>
    <xf numFmtId="0" fontId="56" fillId="0" borderId="38" xfId="51" applyFont="1" applyBorder="1" applyProtection="1">
      <protection locked="0"/>
    </xf>
    <xf numFmtId="0" fontId="56" fillId="0" borderId="39" xfId="51" applyFont="1" applyBorder="1" applyProtection="1">
      <protection locked="0"/>
    </xf>
    <xf numFmtId="0" fontId="56" fillId="30" borderId="40" xfId="51" applyFont="1" applyFill="1" applyBorder="1" applyProtection="1">
      <protection locked="0"/>
    </xf>
    <xf numFmtId="0" fontId="56" fillId="30" borderId="38" xfId="51" applyFont="1" applyFill="1" applyBorder="1" applyProtection="1">
      <protection locked="0"/>
    </xf>
    <xf numFmtId="0" fontId="56" fillId="30" borderId="41" xfId="51" applyFont="1" applyFill="1" applyBorder="1" applyProtection="1">
      <protection locked="0"/>
    </xf>
    <xf numFmtId="0" fontId="56" fillId="30" borderId="37" xfId="51" applyFont="1" applyFill="1" applyBorder="1" applyProtection="1">
      <protection locked="0"/>
    </xf>
    <xf numFmtId="0" fontId="56" fillId="30" borderId="42" xfId="51" applyFont="1" applyFill="1" applyBorder="1" applyProtection="1">
      <protection locked="0"/>
    </xf>
    <xf numFmtId="0" fontId="55" fillId="30" borderId="37" xfId="51" applyFont="1" applyFill="1" applyBorder="1" applyAlignment="1" applyProtection="1">
      <alignment horizontal="center"/>
      <protection locked="0"/>
    </xf>
    <xf numFmtId="0" fontId="56" fillId="0" borderId="38" xfId="51" applyFont="1" applyBorder="1" applyAlignment="1" applyProtection="1">
      <alignment horizontal="center"/>
      <protection locked="0"/>
    </xf>
    <xf numFmtId="0" fontId="56" fillId="0" borderId="41" xfId="51" applyFont="1" applyBorder="1" applyAlignment="1" applyProtection="1">
      <alignment horizontal="center"/>
      <protection locked="0"/>
    </xf>
    <xf numFmtId="0" fontId="58" fillId="30" borderId="38" xfId="51" applyFont="1" applyFill="1" applyBorder="1" applyProtection="1">
      <protection locked="0"/>
    </xf>
    <xf numFmtId="0" fontId="58" fillId="30" borderId="42" xfId="51" applyFont="1" applyFill="1" applyBorder="1" applyProtection="1">
      <protection locked="0"/>
    </xf>
    <xf numFmtId="0" fontId="55" fillId="31" borderId="70" xfId="51" applyFont="1" applyFill="1" applyBorder="1" applyProtection="1">
      <protection locked="0"/>
    </xf>
    <xf numFmtId="0" fontId="2" fillId="31" borderId="31" xfId="51" applyFill="1" applyBorder="1" applyProtection="1">
      <protection locked="0"/>
    </xf>
    <xf numFmtId="0" fontId="2" fillId="31" borderId="71" xfId="51" applyFill="1" applyBorder="1" applyProtection="1">
      <protection locked="0"/>
    </xf>
    <xf numFmtId="0" fontId="55" fillId="31" borderId="32" xfId="51" applyFont="1" applyFill="1" applyBorder="1" applyProtection="1">
      <protection locked="0"/>
    </xf>
    <xf numFmtId="0" fontId="55" fillId="32" borderId="70" xfId="51" applyFont="1" applyFill="1" applyBorder="1"/>
    <xf numFmtId="0" fontId="2" fillId="32" borderId="31" xfId="51" applyFill="1" applyBorder="1"/>
    <xf numFmtId="0" fontId="2" fillId="32" borderId="35" xfId="51" applyFill="1" applyBorder="1"/>
    <xf numFmtId="0" fontId="55" fillId="31" borderId="31" xfId="51" applyFont="1" applyFill="1" applyBorder="1" applyProtection="1">
      <protection locked="0"/>
    </xf>
    <xf numFmtId="0" fontId="2" fillId="31" borderId="35" xfId="51" applyFill="1" applyBorder="1" applyProtection="1">
      <protection locked="0"/>
    </xf>
    <xf numFmtId="0" fontId="2" fillId="32" borderId="70" xfId="51" applyFill="1" applyBorder="1" applyProtection="1">
      <protection locked="0"/>
    </xf>
    <xf numFmtId="0" fontId="2" fillId="32" borderId="31" xfId="51" applyFill="1" applyBorder="1" applyProtection="1">
      <protection locked="0"/>
    </xf>
    <xf numFmtId="0" fontId="2" fillId="32" borderId="35" xfId="51" applyFill="1" applyBorder="1" applyProtection="1">
      <protection locked="0"/>
    </xf>
    <xf numFmtId="0" fontId="55" fillId="31" borderId="38" xfId="51" applyFont="1" applyFill="1" applyBorder="1" applyProtection="1">
      <protection locked="0"/>
    </xf>
    <xf numFmtId="0" fontId="2" fillId="31" borderId="38" xfId="51" applyFill="1" applyBorder="1" applyProtection="1">
      <protection locked="0"/>
    </xf>
    <xf numFmtId="0" fontId="2" fillId="31" borderId="42" xfId="51" applyFill="1" applyBorder="1" applyProtection="1">
      <protection locked="0"/>
    </xf>
    <xf numFmtId="0" fontId="55" fillId="31" borderId="63" xfId="51" applyFont="1" applyFill="1" applyBorder="1" applyProtection="1">
      <protection locked="0"/>
    </xf>
    <xf numFmtId="0" fontId="2" fillId="31" borderId="44" xfId="51" applyFill="1" applyBorder="1" applyProtection="1">
      <protection locked="0"/>
    </xf>
    <xf numFmtId="0" fontId="2" fillId="31" borderId="45" xfId="51" applyFill="1" applyBorder="1" applyProtection="1">
      <protection locked="0"/>
    </xf>
    <xf numFmtId="0" fontId="55" fillId="31" borderId="46" xfId="51" applyFont="1" applyFill="1" applyBorder="1" applyProtection="1">
      <protection locked="0"/>
    </xf>
    <xf numFmtId="171" fontId="33" fillId="30" borderId="38" xfId="51" applyNumberFormat="1" applyFont="1" applyFill="1" applyBorder="1" applyProtection="1">
      <protection locked="0"/>
    </xf>
    <xf numFmtId="171" fontId="33" fillId="0" borderId="38" xfId="51" applyNumberFormat="1" applyFont="1" applyBorder="1" applyProtection="1">
      <protection locked="0"/>
    </xf>
    <xf numFmtId="171" fontId="33" fillId="0" borderId="39" xfId="51" applyNumberFormat="1" applyFont="1" applyBorder="1" applyProtection="1">
      <protection locked="0"/>
    </xf>
    <xf numFmtId="0" fontId="2" fillId="32" borderId="72" xfId="51" applyFill="1" applyBorder="1" applyProtection="1">
      <protection locked="0"/>
    </xf>
    <xf numFmtId="0" fontId="2" fillId="32" borderId="38" xfId="51" applyFill="1" applyBorder="1" applyProtection="1">
      <protection locked="0"/>
    </xf>
    <xf numFmtId="0" fontId="2" fillId="32" borderId="42" xfId="51" applyFill="1" applyBorder="1" applyProtection="1">
      <protection locked="0"/>
    </xf>
    <xf numFmtId="0" fontId="2" fillId="32" borderId="63" xfId="51" applyFill="1" applyBorder="1" applyProtection="1">
      <protection locked="0"/>
    </xf>
    <xf numFmtId="0" fontId="2" fillId="32" borderId="44" xfId="51" applyFill="1" applyBorder="1" applyProtection="1">
      <protection locked="0"/>
    </xf>
    <xf numFmtId="0" fontId="2" fillId="32" borderId="49" xfId="51" applyFill="1" applyBorder="1" applyProtection="1">
      <protection locked="0"/>
    </xf>
    <xf numFmtId="4" fontId="57" fillId="30" borderId="72" xfId="51" applyNumberFormat="1" applyFont="1" applyFill="1" applyBorder="1"/>
    <xf numFmtId="0" fontId="33" fillId="0" borderId="38" xfId="51" applyFont="1" applyBorder="1"/>
    <xf numFmtId="0" fontId="33" fillId="0" borderId="39" xfId="51" applyFont="1" applyBorder="1"/>
    <xf numFmtId="4" fontId="55" fillId="30" borderId="40" xfId="51" applyNumberFormat="1" applyFont="1" applyFill="1" applyBorder="1" applyProtection="1">
      <protection locked="0"/>
    </xf>
    <xf numFmtId="0" fontId="2" fillId="0" borderId="38" xfId="51" applyBorder="1" applyProtection="1">
      <protection locked="0"/>
    </xf>
    <xf numFmtId="0" fontId="2" fillId="0" borderId="39" xfId="51" applyBorder="1" applyProtection="1">
      <protection locked="0"/>
    </xf>
    <xf numFmtId="0" fontId="55" fillId="31" borderId="72" xfId="51" applyFont="1" applyFill="1" applyBorder="1" applyProtection="1">
      <protection locked="0"/>
    </xf>
    <xf numFmtId="0" fontId="2" fillId="31" borderId="39" xfId="51" applyFill="1" applyBorder="1" applyProtection="1">
      <protection locked="0"/>
    </xf>
    <xf numFmtId="0" fontId="55" fillId="31" borderId="40" xfId="51" applyFont="1" applyFill="1" applyBorder="1" applyProtection="1">
      <protection locked="0"/>
    </xf>
    <xf numFmtId="0" fontId="55" fillId="32" borderId="72" xfId="51" applyFont="1" applyFill="1" applyBorder="1"/>
    <xf numFmtId="0" fontId="2" fillId="32" borderId="38" xfId="51" applyFill="1" applyBorder="1"/>
    <xf numFmtId="0" fontId="2" fillId="32" borderId="42" xfId="51" applyFill="1" applyBorder="1"/>
    <xf numFmtId="0" fontId="62" fillId="31" borderId="40" xfId="51" applyFont="1" applyFill="1" applyBorder="1" applyProtection="1">
      <protection locked="0"/>
    </xf>
    <xf numFmtId="0" fontId="55" fillId="32" borderId="63" xfId="51" applyFont="1" applyFill="1" applyBorder="1"/>
    <xf numFmtId="0" fontId="2" fillId="32" borderId="44" xfId="51" applyFill="1" applyBorder="1"/>
    <xf numFmtId="0" fontId="2" fillId="32" borderId="49" xfId="51" applyFill="1" applyBorder="1"/>
    <xf numFmtId="0" fontId="55" fillId="31" borderId="44" xfId="51" applyFont="1" applyFill="1" applyBorder="1" applyProtection="1">
      <protection locked="0"/>
    </xf>
    <xf numFmtId="0" fontId="2" fillId="31" borderId="49" xfId="51" applyFill="1" applyBorder="1" applyProtection="1">
      <protection locked="0"/>
    </xf>
    <xf numFmtId="0" fontId="55" fillId="31" borderId="31" xfId="51" applyFont="1" applyFill="1" applyBorder="1"/>
    <xf numFmtId="0" fontId="2" fillId="31" borderId="31" xfId="51" applyFill="1" applyBorder="1"/>
    <xf numFmtId="0" fontId="2" fillId="31" borderId="35" xfId="51" applyFill="1" applyBorder="1"/>
    <xf numFmtId="0" fontId="55" fillId="31" borderId="38" xfId="51" applyFont="1" applyFill="1" applyBorder="1"/>
    <xf numFmtId="0" fontId="2" fillId="31" borderId="38" xfId="51" applyFill="1" applyBorder="1"/>
    <xf numFmtId="0" fontId="2" fillId="31" borderId="42" xfId="51" applyFill="1" applyBorder="1"/>
    <xf numFmtId="0" fontId="55" fillId="31" borderId="44" xfId="51" applyFont="1" applyFill="1" applyBorder="1"/>
    <xf numFmtId="0" fontId="2" fillId="31" borderId="44" xfId="51" applyFill="1" applyBorder="1"/>
    <xf numFmtId="0" fontId="2" fillId="31" borderId="49" xfId="51" applyFill="1" applyBorder="1"/>
    <xf numFmtId="0" fontId="55" fillId="30" borderId="63" xfId="49" applyFont="1" applyFill="1" applyBorder="1"/>
    <xf numFmtId="0" fontId="1" fillId="0" borderId="49" xfId="49" applyBorder="1"/>
    <xf numFmtId="0" fontId="1" fillId="0" borderId="44" xfId="49" applyBorder="1"/>
    <xf numFmtId="14" fontId="55" fillId="30" borderId="44" xfId="49" applyNumberFormat="1" applyFont="1" applyFill="1" applyBorder="1"/>
    <xf numFmtId="0" fontId="55" fillId="30" borderId="72" xfId="49" applyFont="1" applyFill="1" applyBorder="1"/>
    <xf numFmtId="0" fontId="1" fillId="0" borderId="42" xfId="49" applyBorder="1"/>
    <xf numFmtId="0" fontId="1" fillId="0" borderId="38" xfId="49" applyBorder="1"/>
    <xf numFmtId="14" fontId="55" fillId="30" borderId="38" xfId="49" applyNumberFormat="1" applyFont="1" applyFill="1" applyBorder="1"/>
    <xf numFmtId="0" fontId="56" fillId="30" borderId="48" xfId="49" applyFont="1" applyFill="1" applyBorder="1" applyProtection="1">
      <protection locked="0"/>
    </xf>
    <xf numFmtId="0" fontId="56" fillId="30" borderId="44" xfId="49" applyFont="1" applyFill="1" applyBorder="1" applyProtection="1">
      <protection locked="0"/>
    </xf>
    <xf numFmtId="0" fontId="56" fillId="30" borderId="49" xfId="49" applyFont="1" applyFill="1" applyBorder="1" applyProtection="1">
      <protection locked="0"/>
    </xf>
    <xf numFmtId="0" fontId="55" fillId="30" borderId="70" xfId="49" applyFont="1" applyFill="1" applyBorder="1"/>
    <xf numFmtId="0" fontId="1" fillId="0" borderId="35" xfId="49" applyBorder="1"/>
    <xf numFmtId="0" fontId="55" fillId="30" borderId="70" xfId="49" applyFont="1" applyFill="1" applyBorder="1" applyAlignment="1">
      <alignment horizontal="center"/>
    </xf>
    <xf numFmtId="0" fontId="1" fillId="0" borderId="31" xfId="49" applyBorder="1" applyAlignment="1">
      <alignment horizontal="center"/>
    </xf>
    <xf numFmtId="0" fontId="1" fillId="0" borderId="35" xfId="49" applyBorder="1" applyAlignment="1">
      <alignment horizontal="center"/>
    </xf>
    <xf numFmtId="14" fontId="55" fillId="30" borderId="78" xfId="49" applyNumberFormat="1" applyFont="1" applyFill="1" applyBorder="1"/>
    <xf numFmtId="0" fontId="1" fillId="0" borderId="78" xfId="49" applyBorder="1"/>
    <xf numFmtId="0" fontId="1" fillId="0" borderId="79" xfId="49" applyBorder="1"/>
    <xf numFmtId="0" fontId="55" fillId="30" borderId="73" xfId="49" applyFont="1" applyFill="1" applyBorder="1" applyAlignment="1">
      <alignment wrapText="1"/>
    </xf>
    <xf numFmtId="0" fontId="1" fillId="30" borderId="74" xfId="49" applyFill="1" applyBorder="1" applyAlignment="1">
      <alignment wrapText="1"/>
    </xf>
    <xf numFmtId="0" fontId="1" fillId="30" borderId="75" xfId="49" applyFill="1" applyBorder="1" applyAlignment="1">
      <alignment wrapText="1"/>
    </xf>
    <xf numFmtId="0" fontId="1" fillId="30" borderId="76" xfId="49" applyFill="1" applyBorder="1" applyAlignment="1">
      <alignment wrapText="1"/>
    </xf>
    <xf numFmtId="0" fontId="1" fillId="30" borderId="0" xfId="49" applyFill="1" applyAlignment="1">
      <alignment wrapText="1"/>
    </xf>
    <xf numFmtId="0" fontId="1" fillId="30" borderId="77" xfId="49" applyFill="1" applyBorder="1" applyAlignment="1">
      <alignment wrapText="1"/>
    </xf>
    <xf numFmtId="0" fontId="1" fillId="30" borderId="76" xfId="49" applyFill="1" applyBorder="1"/>
    <xf numFmtId="0" fontId="1" fillId="30" borderId="0" xfId="49" applyFill="1"/>
    <xf numFmtId="0" fontId="1" fillId="30" borderId="77" xfId="49" applyFill="1" applyBorder="1"/>
    <xf numFmtId="0" fontId="1" fillId="30" borderId="55" xfId="49" applyFill="1" applyBorder="1"/>
    <xf numFmtId="0" fontId="1" fillId="30" borderId="78" xfId="49" applyFill="1" applyBorder="1"/>
    <xf numFmtId="0" fontId="1" fillId="30" borderId="53" xfId="49" applyFill="1" applyBorder="1"/>
    <xf numFmtId="0" fontId="55" fillId="30" borderId="40" xfId="49" applyFont="1" applyFill="1" applyBorder="1"/>
    <xf numFmtId="0" fontId="1" fillId="30" borderId="38" xfId="49" applyFill="1" applyBorder="1"/>
    <xf numFmtId="0" fontId="1" fillId="30" borderId="39" xfId="49" applyFill="1" applyBorder="1"/>
    <xf numFmtId="0" fontId="1" fillId="30" borderId="55" xfId="49" applyFill="1" applyBorder="1" applyAlignment="1">
      <alignment wrapText="1"/>
    </xf>
    <xf numFmtId="0" fontId="1" fillId="30" borderId="78" xfId="49" applyFill="1" applyBorder="1" applyAlignment="1">
      <alignment wrapText="1"/>
    </xf>
    <xf numFmtId="0" fontId="1" fillId="30" borderId="53" xfId="49" applyFill="1" applyBorder="1" applyAlignment="1">
      <alignment wrapText="1"/>
    </xf>
    <xf numFmtId="0" fontId="61" fillId="0" borderId="0" xfId="49" applyFont="1"/>
    <xf numFmtId="0" fontId="57" fillId="30" borderId="21" xfId="49" applyFont="1" applyFill="1" applyBorder="1"/>
    <xf numFmtId="0" fontId="68" fillId="0" borderId="23" xfId="49" applyFont="1" applyBorder="1"/>
    <xf numFmtId="0" fontId="57" fillId="30" borderId="21" xfId="49" applyFont="1" applyFill="1" applyBorder="1" applyAlignment="1">
      <alignment horizontal="center"/>
    </xf>
    <xf numFmtId="0" fontId="68" fillId="0" borderId="22" xfId="49" applyFont="1" applyBorder="1" applyAlignment="1">
      <alignment horizontal="center"/>
    </xf>
    <xf numFmtId="0" fontId="68" fillId="0" borderId="23" xfId="49" applyFont="1" applyBorder="1" applyAlignment="1">
      <alignment horizontal="center"/>
    </xf>
    <xf numFmtId="0" fontId="57" fillId="30" borderId="21" xfId="49" applyFont="1" applyFill="1" applyBorder="1" applyAlignment="1">
      <alignment horizontal="right"/>
    </xf>
    <xf numFmtId="0" fontId="68" fillId="0" borderId="22" xfId="49" applyFont="1" applyBorder="1" applyAlignment="1">
      <alignment horizontal="right"/>
    </xf>
    <xf numFmtId="0" fontId="68" fillId="0" borderId="23" xfId="49" applyFont="1" applyBorder="1" applyAlignment="1">
      <alignment horizontal="right"/>
    </xf>
    <xf numFmtId="0" fontId="64" fillId="30" borderId="15" xfId="49" applyFont="1" applyFill="1" applyBorder="1"/>
    <xf numFmtId="0" fontId="64" fillId="0" borderId="15" xfId="49" applyFont="1" applyBorder="1"/>
    <xf numFmtId="0" fontId="65" fillId="0" borderId="0" xfId="49" applyFont="1"/>
    <xf numFmtId="0" fontId="55" fillId="30" borderId="16" xfId="49" applyFont="1" applyFill="1" applyBorder="1" applyAlignment="1" applyProtection="1">
      <alignment wrapText="1"/>
      <protection locked="0"/>
    </xf>
    <xf numFmtId="0" fontId="56" fillId="30" borderId="17" xfId="49" applyFont="1" applyFill="1" applyBorder="1" applyProtection="1">
      <protection locked="0"/>
    </xf>
    <xf numFmtId="0" fontId="56" fillId="30" borderId="30" xfId="49" applyFont="1" applyFill="1" applyBorder="1" applyProtection="1">
      <protection locked="0"/>
    </xf>
    <xf numFmtId="0" fontId="56" fillId="30" borderId="10" xfId="49" applyFont="1" applyFill="1" applyBorder="1" applyProtection="1">
      <protection locked="0"/>
    </xf>
    <xf numFmtId="0" fontId="56" fillId="30" borderId="0" xfId="49" applyFont="1" applyFill="1" applyProtection="1">
      <protection locked="0"/>
    </xf>
    <xf numFmtId="0" fontId="56" fillId="30" borderId="36" xfId="49" applyFont="1" applyFill="1" applyBorder="1" applyProtection="1">
      <protection locked="0"/>
    </xf>
    <xf numFmtId="0" fontId="56" fillId="30" borderId="12" xfId="49" applyFont="1" applyFill="1" applyBorder="1" applyProtection="1">
      <protection locked="0"/>
    </xf>
    <xf numFmtId="0" fontId="56" fillId="30" borderId="15" xfId="49" applyFont="1" applyFill="1" applyBorder="1" applyProtection="1">
      <protection locked="0"/>
    </xf>
    <xf numFmtId="0" fontId="56" fillId="30" borderId="43" xfId="49" applyFont="1" applyFill="1" applyBorder="1" applyProtection="1">
      <protection locked="0"/>
    </xf>
    <xf numFmtId="0" fontId="57" fillId="30" borderId="31" xfId="49" applyFont="1" applyFill="1" applyBorder="1" applyProtection="1">
      <protection locked="0"/>
    </xf>
    <xf numFmtId="0" fontId="58" fillId="30" borderId="31" xfId="49" applyFont="1" applyFill="1" applyBorder="1" applyProtection="1">
      <protection locked="0"/>
    </xf>
    <xf numFmtId="0" fontId="56" fillId="30" borderId="32" xfId="49" applyFont="1" applyFill="1" applyBorder="1" applyProtection="1">
      <protection locked="0"/>
    </xf>
    <xf numFmtId="0" fontId="56" fillId="30" borderId="31" xfId="49" applyFont="1" applyFill="1" applyBorder="1" applyProtection="1">
      <protection locked="0"/>
    </xf>
    <xf numFmtId="0" fontId="56" fillId="30" borderId="33" xfId="49" applyFont="1" applyFill="1" applyBorder="1" applyProtection="1">
      <protection locked="0"/>
    </xf>
    <xf numFmtId="0" fontId="57" fillId="30" borderId="34" xfId="49" applyFont="1" applyFill="1" applyBorder="1" applyProtection="1">
      <protection locked="0"/>
    </xf>
    <xf numFmtId="0" fontId="58" fillId="30" borderId="35" xfId="49" applyFont="1" applyFill="1" applyBorder="1" applyProtection="1">
      <protection locked="0"/>
    </xf>
    <xf numFmtId="0" fontId="66" fillId="30" borderId="37" xfId="49" applyFont="1" applyFill="1" applyBorder="1" applyProtection="1">
      <protection locked="0"/>
    </xf>
    <xf numFmtId="0" fontId="63" fillId="0" borderId="38" xfId="49" applyFont="1" applyBorder="1" applyProtection="1">
      <protection locked="0"/>
    </xf>
    <xf numFmtId="0" fontId="63" fillId="0" borderId="39" xfId="49" applyFont="1" applyBorder="1" applyProtection="1">
      <protection locked="0"/>
    </xf>
    <xf numFmtId="0" fontId="63" fillId="30" borderId="40" xfId="49" applyFont="1" applyFill="1" applyBorder="1" applyAlignment="1" applyProtection="1">
      <alignment horizontal="center"/>
      <protection locked="0"/>
    </xf>
    <xf numFmtId="0" fontId="63" fillId="30" borderId="38" xfId="49" applyFont="1" applyFill="1" applyBorder="1" applyAlignment="1" applyProtection="1">
      <alignment horizontal="center"/>
      <protection locked="0"/>
    </xf>
    <xf numFmtId="0" fontId="63" fillId="30" borderId="41" xfId="49" applyFont="1" applyFill="1" applyBorder="1" applyAlignment="1" applyProtection="1">
      <alignment horizontal="center"/>
      <protection locked="0"/>
    </xf>
    <xf numFmtId="0" fontId="56" fillId="30" borderId="37" xfId="49" applyFont="1" applyFill="1" applyBorder="1" applyProtection="1">
      <protection locked="0"/>
    </xf>
    <xf numFmtId="0" fontId="56" fillId="30" borderId="38" xfId="49" applyFont="1" applyFill="1" applyBorder="1" applyProtection="1">
      <protection locked="0"/>
    </xf>
    <xf numFmtId="0" fontId="56" fillId="30" borderId="42" xfId="49" applyFont="1" applyFill="1" applyBorder="1" applyProtection="1">
      <protection locked="0"/>
    </xf>
    <xf numFmtId="0" fontId="63" fillId="30" borderId="37" xfId="49" applyFont="1" applyFill="1" applyBorder="1" applyAlignment="1" applyProtection="1">
      <alignment horizontal="center"/>
      <protection locked="0"/>
    </xf>
    <xf numFmtId="0" fontId="63" fillId="0" borderId="38" xfId="49" applyFont="1" applyBorder="1" applyAlignment="1" applyProtection="1">
      <alignment horizontal="center"/>
      <protection locked="0"/>
    </xf>
    <xf numFmtId="0" fontId="63" fillId="0" borderId="41" xfId="49" applyFont="1" applyBorder="1" applyAlignment="1" applyProtection="1">
      <alignment horizontal="center"/>
      <protection locked="0"/>
    </xf>
    <xf numFmtId="0" fontId="57" fillId="30" borderId="37" xfId="49" applyFont="1" applyFill="1" applyBorder="1" applyProtection="1">
      <protection locked="0"/>
    </xf>
    <xf numFmtId="0" fontId="58" fillId="30" borderId="38" xfId="49" applyFont="1" applyFill="1" applyBorder="1" applyProtection="1">
      <protection locked="0"/>
    </xf>
    <xf numFmtId="0" fontId="58" fillId="30" borderId="42" xfId="49" applyFont="1" applyFill="1" applyBorder="1" applyProtection="1">
      <protection locked="0"/>
    </xf>
    <xf numFmtId="0" fontId="57" fillId="30" borderId="44" xfId="49" applyFont="1" applyFill="1" applyBorder="1" applyProtection="1">
      <protection locked="0"/>
    </xf>
    <xf numFmtId="0" fontId="58" fillId="30" borderId="44" xfId="49" applyFont="1" applyFill="1" applyBorder="1" applyProtection="1">
      <protection locked="0"/>
    </xf>
    <xf numFmtId="0" fontId="58" fillId="30" borderId="45" xfId="49" applyFont="1" applyFill="1" applyBorder="1" applyProtection="1">
      <protection locked="0"/>
    </xf>
    <xf numFmtId="0" fontId="55" fillId="30" borderId="46" xfId="49" applyFont="1" applyFill="1" applyBorder="1" applyProtection="1">
      <protection locked="0"/>
    </xf>
    <xf numFmtId="0" fontId="56" fillId="30" borderId="45" xfId="49" applyFont="1" applyFill="1" applyBorder="1" applyProtection="1">
      <protection locked="0"/>
    </xf>
    <xf numFmtId="0" fontId="57" fillId="30" borderId="46" xfId="49" applyFont="1" applyFill="1" applyBorder="1" applyProtection="1">
      <protection locked="0"/>
    </xf>
    <xf numFmtId="0" fontId="57" fillId="30" borderId="45" xfId="49" applyFont="1" applyFill="1" applyBorder="1" applyProtection="1">
      <protection locked="0"/>
    </xf>
    <xf numFmtId="0" fontId="56" fillId="30" borderId="46" xfId="49" applyFont="1" applyFill="1" applyBorder="1" applyProtection="1">
      <protection locked="0"/>
    </xf>
    <xf numFmtId="0" fontId="56" fillId="30" borderId="47" xfId="49" applyFont="1" applyFill="1" applyBorder="1" applyProtection="1">
      <protection locked="0"/>
    </xf>
    <xf numFmtId="0" fontId="7" fillId="25" borderId="21" xfId="0" applyFont="1" applyFill="1" applyBorder="1" applyAlignment="1">
      <alignment horizontal="center"/>
    </xf>
    <xf numFmtId="0" fontId="7" fillId="25" borderId="22" xfId="0" applyFont="1" applyFill="1" applyBorder="1" applyAlignment="1">
      <alignment horizontal="center"/>
    </xf>
    <xf numFmtId="0" fontId="7" fillId="25" borderId="23" xfId="0" applyFont="1" applyFill="1" applyBorder="1" applyAlignment="1">
      <alignment horizontal="center"/>
    </xf>
    <xf numFmtId="0" fontId="30" fillId="29" borderId="16" xfId="0" applyFont="1" applyFill="1" applyBorder="1" applyAlignment="1">
      <alignment horizontal="center"/>
    </xf>
    <xf numFmtId="0" fontId="30" fillId="29" borderId="17" xfId="0" applyFont="1" applyFill="1" applyBorder="1" applyAlignment="1">
      <alignment horizontal="center"/>
    </xf>
    <xf numFmtId="0" fontId="30" fillId="29" borderId="14" xfId="0" applyFont="1" applyFill="1" applyBorder="1" applyAlignment="1">
      <alignment horizontal="center"/>
    </xf>
    <xf numFmtId="0" fontId="30" fillId="25" borderId="10" xfId="0" applyFont="1" applyFill="1" applyBorder="1" applyAlignment="1">
      <alignment horizontal="center"/>
    </xf>
    <xf numFmtId="0" fontId="30" fillId="25" borderId="0" xfId="0" applyFont="1" applyFill="1" applyAlignment="1">
      <alignment horizontal="center"/>
    </xf>
    <xf numFmtId="0" fontId="30" fillId="25" borderId="11" xfId="0" applyFont="1" applyFill="1" applyBorder="1" applyAlignment="1">
      <alignment horizontal="center"/>
    </xf>
    <xf numFmtId="0" fontId="4" fillId="24" borderId="16" xfId="0" applyFont="1" applyFill="1" applyBorder="1" applyAlignment="1">
      <alignment horizontal="center"/>
    </xf>
    <xf numFmtId="0" fontId="4" fillId="24" borderId="17" xfId="0" applyFont="1" applyFill="1" applyBorder="1" applyAlignment="1">
      <alignment horizontal="center"/>
    </xf>
    <xf numFmtId="0" fontId="4" fillId="24" borderId="14" xfId="0" applyFont="1" applyFill="1" applyBorder="1" applyAlignment="1">
      <alignment horizontal="center"/>
    </xf>
    <xf numFmtId="0" fontId="11" fillId="27" borderId="0" xfId="0" applyFont="1" applyFill="1" applyAlignment="1">
      <alignment horizontal="center" vertical="center" textRotation="90"/>
    </xf>
    <xf numFmtId="0" fontId="57" fillId="30" borderId="46" xfId="0" applyFont="1" applyFill="1" applyBorder="1" applyProtection="1">
      <protection locked="0"/>
    </xf>
    <xf numFmtId="0" fontId="57" fillId="30" borderId="44" xfId="0" applyFont="1" applyFill="1" applyBorder="1" applyProtection="1">
      <protection locked="0"/>
    </xf>
    <xf numFmtId="0" fontId="57" fillId="30" borderId="45" xfId="0" applyFont="1" applyFill="1" applyBorder="1" applyProtection="1">
      <protection locked="0"/>
    </xf>
    <xf numFmtId="0" fontId="56" fillId="30" borderId="46" xfId="0" applyFont="1" applyFill="1" applyBorder="1" applyProtection="1">
      <protection locked="0"/>
    </xf>
    <xf numFmtId="0" fontId="56" fillId="30" borderId="44" xfId="0" applyFont="1" applyFill="1" applyBorder="1" applyProtection="1">
      <protection locked="0"/>
    </xf>
    <xf numFmtId="0" fontId="56" fillId="30" borderId="47" xfId="0" applyFont="1" applyFill="1" applyBorder="1" applyProtection="1">
      <protection locked="0"/>
    </xf>
    <xf numFmtId="0" fontId="56" fillId="30" borderId="48" xfId="0" applyFont="1" applyFill="1" applyBorder="1" applyProtection="1">
      <protection locked="0"/>
    </xf>
    <xf numFmtId="0" fontId="56" fillId="30" borderId="49" xfId="0" applyFont="1" applyFill="1" applyBorder="1" applyProtection="1">
      <protection locked="0"/>
    </xf>
    <xf numFmtId="0" fontId="60" fillId="30" borderId="15" xfId="0" applyFont="1" applyFill="1" applyBorder="1"/>
    <xf numFmtId="0" fontId="0" fillId="0" borderId="15" xfId="0" applyBorder="1"/>
    <xf numFmtId="0" fontId="61" fillId="0" borderId="0" xfId="0" applyFont="1"/>
    <xf numFmtId="0" fontId="55" fillId="31" borderId="70" xfId="0" applyFont="1" applyFill="1" applyBorder="1" applyProtection="1">
      <protection locked="0"/>
    </xf>
    <xf numFmtId="0" fontId="0" fillId="31" borderId="31" xfId="0" applyFill="1" applyBorder="1" applyProtection="1">
      <protection locked="0"/>
    </xf>
    <xf numFmtId="0" fontId="0" fillId="31" borderId="71" xfId="0" applyFill="1" applyBorder="1" applyProtection="1">
      <protection locked="0"/>
    </xf>
    <xf numFmtId="0" fontId="55" fillId="31" borderId="72" xfId="0" applyFont="1" applyFill="1" applyBorder="1" applyProtection="1">
      <protection locked="0"/>
    </xf>
    <xf numFmtId="0" fontId="0" fillId="31" borderId="38" xfId="0" applyFill="1" applyBorder="1" applyProtection="1">
      <protection locked="0"/>
    </xf>
    <xf numFmtId="0" fontId="0" fillId="31" borderId="39" xfId="0" applyFill="1" applyBorder="1" applyProtection="1">
      <protection locked="0"/>
    </xf>
    <xf numFmtId="0" fontId="55" fillId="32" borderId="72" xfId="0" applyFont="1" applyFill="1" applyBorder="1" applyProtection="1">
      <protection locked="0"/>
    </xf>
    <xf numFmtId="0" fontId="0" fillId="32" borderId="38" xfId="0" applyFill="1" applyBorder="1" applyProtection="1">
      <protection locked="0"/>
    </xf>
    <xf numFmtId="0" fontId="0" fillId="32" borderId="42" xfId="0" applyFill="1" applyBorder="1" applyProtection="1">
      <protection locked="0"/>
    </xf>
    <xf numFmtId="0" fontId="55" fillId="31" borderId="38" xfId="0" applyFont="1" applyFill="1" applyBorder="1" applyProtection="1">
      <protection locked="0"/>
    </xf>
    <xf numFmtId="0" fontId="0" fillId="31" borderId="42" xfId="0" applyFill="1" applyBorder="1" applyProtection="1">
      <protection locked="0"/>
    </xf>
    <xf numFmtId="0" fontId="55" fillId="32" borderId="70" xfId="0" applyFont="1" applyFill="1" applyBorder="1" applyProtection="1">
      <protection locked="0"/>
    </xf>
    <xf numFmtId="0" fontId="0" fillId="32" borderId="31" xfId="0" applyFill="1" applyBorder="1" applyProtection="1">
      <protection locked="0"/>
    </xf>
    <xf numFmtId="0" fontId="0" fillId="32" borderId="35" xfId="0" applyFill="1" applyBorder="1" applyProtection="1">
      <protection locked="0"/>
    </xf>
    <xf numFmtId="0" fontId="55" fillId="31" borderId="31" xfId="0" applyFont="1" applyFill="1" applyBorder="1" applyProtection="1">
      <protection locked="0"/>
    </xf>
    <xf numFmtId="0" fontId="0" fillId="31" borderId="35" xfId="0" applyFill="1" applyBorder="1" applyProtection="1">
      <protection locked="0"/>
    </xf>
    <xf numFmtId="0" fontId="55" fillId="30" borderId="16" xfId="0" applyFont="1" applyFill="1" applyBorder="1" applyAlignment="1" applyProtection="1">
      <alignment wrapText="1"/>
      <protection locked="0"/>
    </xf>
    <xf numFmtId="0" fontId="56" fillId="0" borderId="17" xfId="0" applyFont="1" applyBorder="1" applyProtection="1">
      <protection locked="0"/>
    </xf>
    <xf numFmtId="0" fontId="56" fillId="0" borderId="30" xfId="0" applyFont="1" applyBorder="1" applyProtection="1">
      <protection locked="0"/>
    </xf>
    <xf numFmtId="0" fontId="56" fillId="0" borderId="10" xfId="0" applyFont="1" applyBorder="1" applyProtection="1">
      <protection locked="0"/>
    </xf>
    <xf numFmtId="0" fontId="56" fillId="0" borderId="0" xfId="0" applyFont="1" applyProtection="1">
      <protection locked="0"/>
    </xf>
    <xf numFmtId="0" fontId="56" fillId="0" borderId="36" xfId="0" applyFont="1" applyBorder="1" applyProtection="1">
      <protection locked="0"/>
    </xf>
    <xf numFmtId="0" fontId="56" fillId="0" borderId="12" xfId="0" applyFont="1" applyBorder="1" applyProtection="1">
      <protection locked="0"/>
    </xf>
    <xf numFmtId="0" fontId="56" fillId="0" borderId="15" xfId="0" applyFont="1" applyBorder="1" applyProtection="1">
      <protection locked="0"/>
    </xf>
    <xf numFmtId="0" fontId="56" fillId="0" borderId="43" xfId="0" applyFont="1" applyBorder="1" applyProtection="1">
      <protection locked="0"/>
    </xf>
    <xf numFmtId="0" fontId="57" fillId="30" borderId="31" xfId="0" applyFont="1" applyFill="1" applyBorder="1" applyProtection="1">
      <protection locked="0"/>
    </xf>
    <xf numFmtId="0" fontId="58" fillId="30" borderId="31" xfId="0" applyFont="1" applyFill="1" applyBorder="1" applyProtection="1">
      <protection locked="0"/>
    </xf>
    <xf numFmtId="0" fontId="56" fillId="30" borderId="32" xfId="0" applyFont="1" applyFill="1" applyBorder="1" applyProtection="1">
      <protection locked="0"/>
    </xf>
    <xf numFmtId="0" fontId="56" fillId="0" borderId="31" xfId="0" applyFont="1" applyBorder="1" applyProtection="1">
      <protection locked="0"/>
    </xf>
    <xf numFmtId="0" fontId="56" fillId="0" borderId="33" xfId="0" applyFont="1" applyBorder="1" applyProtection="1">
      <protection locked="0"/>
    </xf>
    <xf numFmtId="0" fontId="57" fillId="30" borderId="37" xfId="0" applyFont="1" applyFill="1" applyBorder="1" applyProtection="1">
      <protection locked="0"/>
    </xf>
    <xf numFmtId="0" fontId="56" fillId="0" borderId="38" xfId="0" applyFont="1" applyBorder="1" applyProtection="1">
      <protection locked="0"/>
    </xf>
    <xf numFmtId="0" fontId="56" fillId="0" borderId="39" xfId="0" applyFont="1" applyBorder="1" applyProtection="1">
      <protection locked="0"/>
    </xf>
    <xf numFmtId="0" fontId="56" fillId="30" borderId="40" xfId="0" applyFont="1" applyFill="1" applyBorder="1" applyProtection="1">
      <protection locked="0"/>
    </xf>
    <xf numFmtId="0" fontId="56" fillId="30" borderId="38" xfId="0" applyFont="1" applyFill="1" applyBorder="1" applyProtection="1">
      <protection locked="0"/>
    </xf>
    <xf numFmtId="0" fontId="56" fillId="30" borderId="41" xfId="0" applyFont="1" applyFill="1" applyBorder="1" applyProtection="1">
      <protection locked="0"/>
    </xf>
    <xf numFmtId="4" fontId="57" fillId="30" borderId="40" xfId="0" applyNumberFormat="1" applyFont="1" applyFill="1" applyBorder="1" applyProtection="1">
      <protection locked="0"/>
    </xf>
    <xf numFmtId="0" fontId="33" fillId="0" borderId="38" xfId="0" applyFont="1" applyBorder="1" applyProtection="1">
      <protection locked="0"/>
    </xf>
    <xf numFmtId="0" fontId="33" fillId="0" borderId="39" xfId="0" applyFont="1" applyBorder="1" applyProtection="1">
      <protection locked="0"/>
    </xf>
    <xf numFmtId="4" fontId="55" fillId="30" borderId="40" xfId="0" applyNumberFormat="1" applyFont="1" applyFill="1" applyBorder="1" applyProtection="1">
      <protection locked="0"/>
    </xf>
    <xf numFmtId="0" fontId="0" fillId="0" borderId="38" xfId="0" applyBorder="1" applyProtection="1">
      <protection locked="0"/>
    </xf>
    <xf numFmtId="0" fontId="0" fillId="0" borderId="39" xfId="0" applyBorder="1" applyProtection="1">
      <protection locked="0"/>
    </xf>
    <xf numFmtId="0" fontId="55" fillId="31" borderId="32" xfId="0" applyFont="1" applyFill="1" applyBorder="1" applyProtection="1">
      <protection locked="0"/>
    </xf>
    <xf numFmtId="0" fontId="55" fillId="31" borderId="40" xfId="0" applyFont="1" applyFill="1" applyBorder="1" applyProtection="1">
      <protection locked="0"/>
    </xf>
    <xf numFmtId="0" fontId="55" fillId="31" borderId="46" xfId="0" applyFont="1" applyFill="1" applyBorder="1" applyProtection="1">
      <protection locked="0"/>
    </xf>
    <xf numFmtId="0" fontId="0" fillId="31" borderId="44" xfId="0" applyFill="1" applyBorder="1" applyProtection="1">
      <protection locked="0"/>
    </xf>
    <xf numFmtId="0" fontId="55" fillId="32" borderId="63" xfId="0" applyFont="1" applyFill="1" applyBorder="1" applyProtection="1">
      <protection locked="0"/>
    </xf>
    <xf numFmtId="0" fontId="0" fillId="32" borderId="44" xfId="0" applyFill="1" applyBorder="1" applyProtection="1">
      <protection locked="0"/>
    </xf>
    <xf numFmtId="0" fontId="0" fillId="32" borderId="49" xfId="0" applyFill="1" applyBorder="1" applyProtection="1">
      <protection locked="0"/>
    </xf>
    <xf numFmtId="0" fontId="55" fillId="31" borderId="44" xfId="0" applyFont="1" applyFill="1" applyBorder="1" applyProtection="1">
      <protection locked="0"/>
    </xf>
    <xf numFmtId="0" fontId="0" fillId="31" borderId="49" xfId="0" applyFill="1" applyBorder="1" applyProtection="1">
      <protection locked="0"/>
    </xf>
    <xf numFmtId="0" fontId="55" fillId="31" borderId="63" xfId="0" applyFont="1" applyFill="1" applyBorder="1" applyProtection="1">
      <protection locked="0"/>
    </xf>
    <xf numFmtId="0" fontId="0" fillId="31" borderId="45" xfId="0" applyFill="1" applyBorder="1" applyProtection="1">
      <protection locked="0"/>
    </xf>
    <xf numFmtId="0" fontId="57" fillId="30" borderId="34" xfId="0" applyFont="1" applyFill="1" applyBorder="1" applyProtection="1">
      <protection locked="0"/>
    </xf>
    <xf numFmtId="0" fontId="58" fillId="30" borderId="35" xfId="0" applyFont="1" applyFill="1" applyBorder="1" applyProtection="1">
      <protection locked="0"/>
    </xf>
    <xf numFmtId="0" fontId="56" fillId="30" borderId="37" xfId="0" applyFont="1" applyFill="1" applyBorder="1" applyProtection="1">
      <protection locked="0"/>
    </xf>
    <xf numFmtId="0" fontId="56" fillId="30" borderId="42" xfId="0" applyFont="1" applyFill="1" applyBorder="1" applyProtection="1">
      <protection locked="0"/>
    </xf>
    <xf numFmtId="0" fontId="55" fillId="30" borderId="37" xfId="0" applyFont="1" applyFill="1" applyBorder="1" applyAlignment="1" applyProtection="1">
      <alignment horizontal="center"/>
      <protection locked="0"/>
    </xf>
    <xf numFmtId="0" fontId="56" fillId="0" borderId="38" xfId="0" applyFont="1" applyBorder="1" applyAlignment="1" applyProtection="1">
      <alignment horizontal="center"/>
      <protection locked="0"/>
    </xf>
    <xf numFmtId="0" fontId="56" fillId="0" borderId="41" xfId="0" applyFont="1" applyBorder="1" applyAlignment="1" applyProtection="1">
      <alignment horizontal="center"/>
      <protection locked="0"/>
    </xf>
    <xf numFmtId="0" fontId="58" fillId="30" borderId="38" xfId="0" applyFont="1" applyFill="1" applyBorder="1" applyProtection="1">
      <protection locked="0"/>
    </xf>
    <xf numFmtId="0" fontId="58" fillId="30" borderId="42" xfId="0" applyFont="1" applyFill="1" applyBorder="1" applyProtection="1">
      <protection locked="0"/>
    </xf>
    <xf numFmtId="0" fontId="58" fillId="30" borderId="44" xfId="0" applyFont="1" applyFill="1" applyBorder="1" applyProtection="1">
      <protection locked="0"/>
    </xf>
    <xf numFmtId="0" fontId="58" fillId="30" borderId="45" xfId="0" applyFont="1" applyFill="1" applyBorder="1" applyProtection="1">
      <protection locked="0"/>
    </xf>
    <xf numFmtId="0" fontId="55" fillId="30" borderId="46" xfId="0" applyFont="1" applyFill="1" applyBorder="1" applyProtection="1">
      <protection locked="0"/>
    </xf>
    <xf numFmtId="0" fontId="56" fillId="0" borderId="44" xfId="0" applyFont="1" applyBorder="1" applyProtection="1">
      <protection locked="0"/>
    </xf>
    <xf numFmtId="0" fontId="56" fillId="0" borderId="45" xfId="0" applyFont="1" applyBorder="1" applyProtection="1">
      <protection locked="0"/>
    </xf>
    <xf numFmtId="0" fontId="62" fillId="31" borderId="40" xfId="0" applyFont="1" applyFill="1" applyBorder="1" applyProtection="1">
      <protection locked="0"/>
    </xf>
    <xf numFmtId="0" fontId="55" fillId="32" borderId="38" xfId="51" applyFont="1" applyFill="1" applyBorder="1"/>
    <xf numFmtId="0" fontId="55" fillId="32" borderId="42" xfId="51" applyFont="1" applyFill="1" applyBorder="1"/>
    <xf numFmtId="4" fontId="57" fillId="30" borderId="40" xfId="51" applyNumberFormat="1" applyFont="1" applyFill="1" applyBorder="1"/>
    <xf numFmtId="0" fontId="2" fillId="33" borderId="72" xfId="51" applyFill="1" applyBorder="1" applyProtection="1"/>
    <xf numFmtId="0" fontId="2" fillId="33" borderId="38" xfId="51" applyFill="1" applyBorder="1" applyProtection="1"/>
    <xf numFmtId="0" fontId="2" fillId="33" borderId="42" xfId="51" applyFill="1" applyBorder="1" applyProtection="1"/>
    <xf numFmtId="0" fontId="55" fillId="33" borderId="72" xfId="0" applyFont="1" applyFill="1" applyBorder="1" applyProtection="1"/>
    <xf numFmtId="0" fontId="0" fillId="33" borderId="38" xfId="0" applyFill="1" applyBorder="1" applyProtection="1"/>
    <xf numFmtId="0" fontId="0" fillId="33" borderId="42" xfId="0" applyFill="1" applyBorder="1" applyProtection="1"/>
  </cellXfs>
  <cellStyles count="5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5" xfId="47" xr:uid="{00000000-0005-0000-0000-00001B000000}"/>
    <cellStyle name="Excel Built-in Normal" xfId="28" xr:uid="{00000000-0005-0000-0000-00001C000000}"/>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ellStyle name="Hyperlink 2" xfId="50" xr:uid="{EFB87A87-D145-4C1B-B182-F25D7A195540}"/>
    <cellStyle name="Input" xfId="36" builtinId="20" customBuiltin="1"/>
    <cellStyle name="Linked Cell" xfId="37" builtinId="24" customBuiltin="1"/>
    <cellStyle name="Neutral" xfId="38" builtinId="28" customBuiltin="1"/>
    <cellStyle name="Normal" xfId="0" builtinId="0"/>
    <cellStyle name="Normal 2" xfId="49" xr:uid="{1EFBA6FF-BA3D-4B58-A83C-189C38BE9D11}"/>
    <cellStyle name="Normal 3" xfId="51" xr:uid="{40E46598-C7AC-4F13-A3A1-84E207ED8559}"/>
    <cellStyle name="Normal_1. Contents" xfId="39" xr:uid="{00000000-0005-0000-0000-000028000000}"/>
    <cellStyle name="Normal_1. Contents 2" xfId="53" xr:uid="{06F02D35-D6C2-463E-BB97-5376A7103525}"/>
    <cellStyle name="Normal_3. Any Angle V-Notch" xfId="48" xr:uid="{00000000-0005-0000-0000-000029000000}"/>
    <cellStyle name="Normal_Sheet2" xfId="40" xr:uid="{00000000-0005-0000-0000-00002A000000}"/>
    <cellStyle name="Normal_Sheet2 2" xfId="52" xr:uid="{D0B3FDEF-57E2-42E7-883F-83B364B6386D}"/>
    <cellStyle name="Note" xfId="41" builtinId="10" customBuiltin="1"/>
    <cellStyle name="Output" xfId="42" builtinId="21" customBuiltin="1"/>
    <cellStyle name="Percent" xfId="43" builtinId="5"/>
    <cellStyle name="Title" xfId="44" builtinId="15" customBuiltin="1"/>
    <cellStyle name="Total" xfId="45" builtinId="25" customBuiltin="1"/>
    <cellStyle name="Warning Text" xfId="46" builtinId="11" customBuiltin="1"/>
  </cellStyles>
  <dxfs count="0"/>
  <tableStyles count="0" defaultTableStyle="TableStyleMedium2" defaultPivotStyle="PivotStyleLight16"/>
  <colors>
    <mruColors>
      <color rgb="FFCCFF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10</xdr:col>
      <xdr:colOff>55469</xdr:colOff>
      <xdr:row>28</xdr:row>
      <xdr:rowOff>171450</xdr:rowOff>
    </xdr:from>
    <xdr:to>
      <xdr:col>24</xdr:col>
      <xdr:colOff>133350</xdr:colOff>
      <xdr:row>37</xdr:row>
      <xdr:rowOff>95041</xdr:rowOff>
    </xdr:to>
    <xdr:pic>
      <xdr:nvPicPr>
        <xdr:cNvPr id="8" name="Picture 7">
          <a:extLst>
            <a:ext uri="{FF2B5EF4-FFF2-40B4-BE49-F238E27FC236}">
              <a16:creationId xmlns:a16="http://schemas.microsoft.com/office/drawing/2014/main" id="{F8D59437-536E-4AE9-B0CF-DCBCC16B571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17569" y="5772150"/>
          <a:ext cx="2331496" cy="1739056"/>
        </a:xfrm>
        <a:prstGeom prst="rect">
          <a:avLst/>
        </a:prstGeom>
      </xdr:spPr>
    </xdr:pic>
    <xdr:clientData/>
  </xdr:twoCellAnchor>
  <xdr:twoCellAnchor editAs="oneCell">
    <xdr:from>
      <xdr:col>6</xdr:col>
      <xdr:colOff>47624</xdr:colOff>
      <xdr:row>18</xdr:row>
      <xdr:rowOff>127749</xdr:rowOff>
    </xdr:from>
    <xdr:to>
      <xdr:col>31</xdr:col>
      <xdr:colOff>57002</xdr:colOff>
      <xdr:row>29</xdr:row>
      <xdr:rowOff>95250</xdr:rowOff>
    </xdr:to>
    <xdr:pic>
      <xdr:nvPicPr>
        <xdr:cNvPr id="9" name="Picture 8">
          <a:extLst>
            <a:ext uri="{FF2B5EF4-FFF2-40B4-BE49-F238E27FC236}">
              <a16:creationId xmlns:a16="http://schemas.microsoft.com/office/drawing/2014/main" id="{82E38A7E-F6F8-4BB7-8393-50BA5DD3397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62024" y="3728199"/>
          <a:ext cx="4053693" cy="21582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78330</xdr:colOff>
      <xdr:row>30</xdr:row>
      <xdr:rowOff>64656</xdr:rowOff>
    </xdr:from>
    <xdr:to>
      <xdr:col>24</xdr:col>
      <xdr:colOff>150496</xdr:colOff>
      <xdr:row>38</xdr:row>
      <xdr:rowOff>171450</xdr:rowOff>
    </xdr:to>
    <xdr:pic>
      <xdr:nvPicPr>
        <xdr:cNvPr id="9" name="Picture 8">
          <a:extLst>
            <a:ext uri="{FF2B5EF4-FFF2-40B4-BE49-F238E27FC236}">
              <a16:creationId xmlns:a16="http://schemas.microsoft.com/office/drawing/2014/main" id="{E563B680-7121-4361-8C9E-30441350AF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26155" y="5312931"/>
          <a:ext cx="2472466" cy="1545069"/>
        </a:xfrm>
        <a:prstGeom prst="rect">
          <a:avLst/>
        </a:prstGeom>
      </xdr:spPr>
    </xdr:pic>
    <xdr:clientData/>
  </xdr:twoCellAnchor>
  <xdr:twoCellAnchor editAs="oneCell">
    <xdr:from>
      <xdr:col>5</xdr:col>
      <xdr:colOff>148590</xdr:colOff>
      <xdr:row>19</xdr:row>
      <xdr:rowOff>19050</xdr:rowOff>
    </xdr:from>
    <xdr:to>
      <xdr:col>31</xdr:col>
      <xdr:colOff>1758</xdr:colOff>
      <xdr:row>29</xdr:row>
      <xdr:rowOff>135263</xdr:rowOff>
    </xdr:to>
    <xdr:pic>
      <xdr:nvPicPr>
        <xdr:cNvPr id="10" name="Picture 9">
          <a:extLst>
            <a:ext uri="{FF2B5EF4-FFF2-40B4-BE49-F238E27FC236}">
              <a16:creationId xmlns:a16="http://schemas.microsoft.com/office/drawing/2014/main" id="{65C04319-98A8-4AF2-9844-42C28C59E20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39165" y="3457575"/>
          <a:ext cx="4303248" cy="192596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10</xdr:col>
      <xdr:colOff>55469</xdr:colOff>
      <xdr:row>28</xdr:row>
      <xdr:rowOff>171450</xdr:rowOff>
    </xdr:from>
    <xdr:ext cx="2424841" cy="1706671"/>
    <xdr:pic>
      <xdr:nvPicPr>
        <xdr:cNvPr id="5" name="Picture 4">
          <a:extLst>
            <a:ext uri="{FF2B5EF4-FFF2-40B4-BE49-F238E27FC236}">
              <a16:creationId xmlns:a16="http://schemas.microsoft.com/office/drawing/2014/main" id="{F1CFAC49-7938-4C5C-8B79-1108707CB58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51469" y="4857750"/>
          <a:ext cx="2424841" cy="1706671"/>
        </a:xfrm>
        <a:prstGeom prst="rect">
          <a:avLst/>
        </a:prstGeom>
      </xdr:spPr>
    </xdr:pic>
    <xdr:clientData/>
  </xdr:oneCellAnchor>
  <xdr:oneCellAnchor>
    <xdr:from>
      <xdr:col>6</xdr:col>
      <xdr:colOff>47624</xdr:colOff>
      <xdr:row>18</xdr:row>
      <xdr:rowOff>127749</xdr:rowOff>
    </xdr:from>
    <xdr:ext cx="4200378" cy="2146821"/>
    <xdr:pic>
      <xdr:nvPicPr>
        <xdr:cNvPr id="6" name="Picture 5">
          <a:extLst>
            <a:ext uri="{FF2B5EF4-FFF2-40B4-BE49-F238E27FC236}">
              <a16:creationId xmlns:a16="http://schemas.microsoft.com/office/drawing/2014/main" id="{051CAD94-1380-4BE9-8653-3AC0FC0C4D3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705224" y="3145269"/>
          <a:ext cx="4200378" cy="214682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10</xdr:col>
      <xdr:colOff>78330</xdr:colOff>
      <xdr:row>30</xdr:row>
      <xdr:rowOff>64656</xdr:rowOff>
    </xdr:from>
    <xdr:ext cx="2419126" cy="1569834"/>
    <xdr:pic>
      <xdr:nvPicPr>
        <xdr:cNvPr id="6" name="Picture 5">
          <a:extLst>
            <a:ext uri="{FF2B5EF4-FFF2-40B4-BE49-F238E27FC236}">
              <a16:creationId xmlns:a16="http://schemas.microsoft.com/office/drawing/2014/main" id="{002E8E26-D8BE-4BD6-91B9-33C44F47190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74330" y="5093856"/>
          <a:ext cx="2419126" cy="1569834"/>
        </a:xfrm>
        <a:prstGeom prst="rect">
          <a:avLst/>
        </a:prstGeom>
      </xdr:spPr>
    </xdr:pic>
    <xdr:clientData/>
  </xdr:oneCellAnchor>
  <xdr:oneCellAnchor>
    <xdr:from>
      <xdr:col>5</xdr:col>
      <xdr:colOff>148590</xdr:colOff>
      <xdr:row>19</xdr:row>
      <xdr:rowOff>19050</xdr:rowOff>
    </xdr:from>
    <xdr:ext cx="4211808" cy="1945013"/>
    <xdr:pic>
      <xdr:nvPicPr>
        <xdr:cNvPr id="7" name="Picture 6">
          <a:extLst>
            <a:ext uri="{FF2B5EF4-FFF2-40B4-BE49-F238E27FC236}">
              <a16:creationId xmlns:a16="http://schemas.microsoft.com/office/drawing/2014/main" id="{6AAE79A1-9A5D-4236-97C8-77054AC154D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196590" y="3204210"/>
          <a:ext cx="4211808" cy="1945013"/>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SW%20Spreadsheets/01-Drainage/0133%20-%20Pipe%20Flow%20Calculator/0133%20-%20Pipe%20Flow%20Calculator%20-%20Single%20User%20License/0133%20-%20Pipe%20Flow%20Calculator%20(Colebrook-White)%20-%20Single%20User%20License.xls" TargetMode="External"/><Relationship Id="rId2" Type="http://schemas.microsoft.com/office/2019/04/relationships/externalLinkLongPath" Target="/SW%20Spreadsheets/01-Drainage/0133%20-%20Pipe%20Flow%20Calculator/0133%20-%20Pipe%20Flow%20Calculator%20-%20Single%20User%20License/0133%20-%20Pipe%20Flow%20Calculator%20(Colebrook-White)%20-%20Single%20User%20License.xls?6B01FE43" TargetMode="External"/><Relationship Id="rId1" Type="http://schemas.openxmlformats.org/officeDocument/2006/relationships/externalLinkPath" Target="file:///\\6B01FE43\0133%20-%20Pipe%20Flow%20Calculator%20(Colebrook-White)%20-%20Single%20User%20License.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SW%20Spreadsheets/01-Drainage/0133%20-%20Pipe%20Flow%20Calculator/0133%20-%20Pipe%20Flow%20Calculator%20-%20Single%20User%20License/Colebrook-White%20Pipe%20Analysis%20(Non-Circular).xls" TargetMode="External"/><Relationship Id="rId1" Type="http://schemas.openxmlformats.org/officeDocument/2006/relationships/externalLinkPath" Target="/SW%20Spreadsheets/01-Drainage/0133%20-%20Pipe%20Flow%20Calculator/0133%20-%20Pipe%20Flow%20Calculator%20-%20Single%20User%20License/Colebrook-White%20Pipe%20Analysis%20(Non-Circula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3"/>
    </xxl21:alternateUrls>
    <sheetNames>
      <sheetName val="Cover"/>
      <sheetName val="Pipe Analysis"/>
      <sheetName val="Pipe Design"/>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ver"/>
      <sheetName val="Arch Pipe Analysis"/>
      <sheetName val="Ellipse (H) Pipe Analysis"/>
      <sheetName val="Ellipse (V) Pipe Analysis"/>
      <sheetName val="Ovoid Pipe Analysis"/>
      <sheetName val="Non-Standard"/>
    </sheetNames>
    <sheetDataSet>
      <sheetData sheetId="0"/>
      <sheetData sheetId="1" refreshError="1"/>
      <sheetData sheetId="2" refreshError="1"/>
      <sheetData sheetId="3"/>
      <sheetData sheetId="4" refreshError="1"/>
      <sheetData sheetId="5"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ivilweb-spreadsheets.co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accessengineeringlibrary.com/browse/civil-engineering-formulas-second-edition/p20019d2e9970291001?utm_source=Sharp%20Wiers%20SI&amp;utm_medium=Excel&amp;utm_content=CivilEngFormulas%2012.20&amp;utm_campaign=90%20Vnotch" TargetMode="External"/><Relationship Id="rId3" Type="http://schemas.openxmlformats.org/officeDocument/2006/relationships/hyperlink" Target="http://accessengineeringlibrary.com/browse/standard-handbook-for-civil-engineers/p2000a1f599721_1001?utm_source=Open%20Channel%20US&amp;utm_medium=Excel&amp;utm_content=Ricketts%2021.6.4&amp;utm_campaign=FlowRate" TargetMode="External"/><Relationship Id="rId7" Type="http://schemas.openxmlformats.org/officeDocument/2006/relationships/hyperlink" Target="http://accessengineeringlibrary.com/browse/marks-standard-handbook-for-mechanical-engineers-eleventh-edition/p2001147c9973_29002" TargetMode="External"/><Relationship Id="rId2" Type="http://schemas.openxmlformats.org/officeDocument/2006/relationships/hyperlink" Target="http://accessengineeringlibrary.com/browse/standard-handbook-for-civil-engineers/p2000a1f599721_1001" TargetMode="External"/><Relationship Id="rId1" Type="http://schemas.openxmlformats.org/officeDocument/2006/relationships/hyperlink" Target="http://accessengineeringlibrary.com/browse/stormwater-collection-systems-design-handbook/p2000a1ff99718.1001?utm_source=Sharp%20Wiers%20SI&amp;utm_medium=Excel&amp;utm_content=StormwaterCollectionMays%2018.4&amp;utm_campaign=90%20Vnotch" TargetMode="External"/><Relationship Id="rId6" Type="http://schemas.openxmlformats.org/officeDocument/2006/relationships/hyperlink" Target="http://accessengineeringlibrary.com/browse/perrys-chemical-engineers-handbook-eighth-edition/p200139d899710_6001?utm_source=Sharp%20Wiers%20SI&amp;utm_medium=Excel&amp;utm_content=Perrys%2010.1.18&amp;utm_campaign=90%20Vnotch" TargetMode="External"/><Relationship Id="rId11" Type="http://schemas.openxmlformats.org/officeDocument/2006/relationships/drawing" Target="../drawings/drawing1.xml"/><Relationship Id="rId5" Type="http://schemas.openxmlformats.org/officeDocument/2006/relationships/hyperlink" Target="http://accessengineeringlibrary.com/browse/perrys-chemical-engineers-handbook-eighth-edition/p200139d899706_4001" TargetMode="External"/><Relationship Id="rId10" Type="http://schemas.openxmlformats.org/officeDocument/2006/relationships/printerSettings" Target="../printerSettings/printerSettings2.bin"/><Relationship Id="rId4" Type="http://schemas.openxmlformats.org/officeDocument/2006/relationships/hyperlink" Target="http://accessengineeringlibrary.com/browse/civil-engineering-all-in-one-pe-exam-guide-breadth-and-depth-third-edition/c9780071821957ch303?utm_source=Sharp%20Wiers%20SI&amp;utm_medium=Excel&amp;utm_content=Goswami%20303.19.1" TargetMode="External"/><Relationship Id="rId9" Type="http://schemas.openxmlformats.org/officeDocument/2006/relationships/hyperlink" Target="http://accessengineeringlibrary.com/browse/marks-standard-handbook-for-mechanical-engineers-eleventh-edition/p2001147c9973_29002"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accessengineeringlibrary.com/browse/marks-standard-handbook-for-mechanical-engineers-eleventh-edition/p2001147c9973_29002" TargetMode="External"/><Relationship Id="rId3" Type="http://schemas.openxmlformats.org/officeDocument/2006/relationships/hyperlink" Target="http://accessengineeringlibrary.com/browse/standard-handbook-for-civil-engineers/p2000a1f599721_1001" TargetMode="External"/><Relationship Id="rId7" Type="http://schemas.openxmlformats.org/officeDocument/2006/relationships/hyperlink" Target="http://accessengineeringlibrary.com/browse/perrys-chemical-engineers-handbook-eighth-edition/p200139d899710_6001?utm_source=Sharp%20Wiers%20SI&amp;utm_medium=Excel&amp;utm_content=Perrys%2010.1.18&amp;utm_campaign=25-100%20Vnotch" TargetMode="External"/><Relationship Id="rId2" Type="http://schemas.openxmlformats.org/officeDocument/2006/relationships/hyperlink" Target="http://accessengineeringlibrary.com/browse/stormwater-collection-systems-design-handbook/p2000a1ff99718.1001?utm_source=Sharp%20Wiers%20SI&amp;utm_medium=Excel&amp;utm_content=StormwaterCollectionMays%2018.4&amp;utm_campaign=25-100%20Vnotch" TargetMode="External"/><Relationship Id="rId1" Type="http://schemas.openxmlformats.org/officeDocument/2006/relationships/hyperlink" Target="http://accessengineeringlibrary.com/browse/marks-standard-handbook-for-mechanical-engineers-eleventh-edition/p2001147c9973_29002" TargetMode="External"/><Relationship Id="rId6" Type="http://schemas.openxmlformats.org/officeDocument/2006/relationships/hyperlink" Target="http://accessengineeringlibrary.com/browse/perrys-chemical-engineers-handbook-eighth-edition/p200139d899706_4001" TargetMode="External"/><Relationship Id="rId11" Type="http://schemas.openxmlformats.org/officeDocument/2006/relationships/drawing" Target="../drawings/drawing2.xml"/><Relationship Id="rId5" Type="http://schemas.openxmlformats.org/officeDocument/2006/relationships/hyperlink" Target="http://accessengineeringlibrary.com/browse/civil-engineering-all-in-one-pe-exam-guide-breadth-and-depth-third-edition/c9780071821957ch303?utm_source=Sharp%20Wiers%20SI&amp;utm_medium=Excel&amp;utm_content=Goswami%20303.19.1" TargetMode="External"/><Relationship Id="rId10" Type="http://schemas.openxmlformats.org/officeDocument/2006/relationships/printerSettings" Target="../printerSettings/printerSettings3.bin"/><Relationship Id="rId4" Type="http://schemas.openxmlformats.org/officeDocument/2006/relationships/hyperlink" Target="http://accessengineeringlibrary.com/browse/standard-handbook-for-civil-engineers/p2000a1f599721_1001?utm_source=Open%20Channel%20US&amp;utm_medium=Excel&amp;utm_content=Ricketts%2021.6.4&amp;utm_campaign=FlowRate" TargetMode="External"/><Relationship Id="rId9" Type="http://schemas.openxmlformats.org/officeDocument/2006/relationships/hyperlink" Target="http://accessengineeringlibrary.com/browse/civil-engineering-formulas-second-edition/p20019d2e9970291001?utm_source=Sharp%20Wiers%20SI&amp;utm_medium=Excel&amp;utm_content=CivilEngFormulas%2012.20&amp;utm_campaign=25-100%20Vnotch"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accessengineeringlibrary.com/browse/civil-engineering-formulas-second-edition/p20019d2e9970291001?utm_source=Sharp%20Wiers%20SI&amp;utm_medium=Excel&amp;utm_content=CivilEngFormulas%2012.20&amp;utm_campaign=90%20Vnotch" TargetMode="External"/><Relationship Id="rId3" Type="http://schemas.openxmlformats.org/officeDocument/2006/relationships/hyperlink" Target="http://accessengineeringlibrary.com/browse/standard-handbook-for-civil-engineers/p2000a1f599721_1001?utm_source=Open%20Channel%20US&amp;utm_medium=Excel&amp;utm_content=Ricketts%2021.6.4&amp;utm_campaign=FlowRate" TargetMode="External"/><Relationship Id="rId7" Type="http://schemas.openxmlformats.org/officeDocument/2006/relationships/hyperlink" Target="http://accessengineeringlibrary.com/browse/marks-standard-handbook-for-mechanical-engineers-eleventh-edition/p2001147c9973_29002" TargetMode="External"/><Relationship Id="rId2" Type="http://schemas.openxmlformats.org/officeDocument/2006/relationships/hyperlink" Target="http://accessengineeringlibrary.com/browse/standard-handbook-for-civil-engineers/p2000a1f599721_1001" TargetMode="External"/><Relationship Id="rId1" Type="http://schemas.openxmlformats.org/officeDocument/2006/relationships/hyperlink" Target="http://accessengineeringlibrary.com/browse/stormwater-collection-systems-design-handbook/p2000a1ff99718.1001?utm_source=Sharp%20Wiers%20SI&amp;utm_medium=Excel&amp;utm_content=StormwaterCollectionMays%2018.4&amp;utm_campaign=90%20Vnotch" TargetMode="External"/><Relationship Id="rId6" Type="http://schemas.openxmlformats.org/officeDocument/2006/relationships/hyperlink" Target="http://accessengineeringlibrary.com/browse/perrys-chemical-engineers-handbook-eighth-edition/p200139d899710_6001?utm_source=Sharp%20Wiers%20SI&amp;utm_medium=Excel&amp;utm_content=Perrys%2010.1.18&amp;utm_campaign=90%20Vnotch" TargetMode="External"/><Relationship Id="rId11" Type="http://schemas.openxmlformats.org/officeDocument/2006/relationships/drawing" Target="../drawings/drawing3.xml"/><Relationship Id="rId5" Type="http://schemas.openxmlformats.org/officeDocument/2006/relationships/hyperlink" Target="http://accessengineeringlibrary.com/browse/perrys-chemical-engineers-handbook-eighth-edition/p200139d899706_4001" TargetMode="External"/><Relationship Id="rId10" Type="http://schemas.openxmlformats.org/officeDocument/2006/relationships/printerSettings" Target="../printerSettings/printerSettings4.bin"/><Relationship Id="rId4" Type="http://schemas.openxmlformats.org/officeDocument/2006/relationships/hyperlink" Target="http://accessengineeringlibrary.com/browse/civil-engineering-all-in-one-pe-exam-guide-breadth-and-depth-third-edition/c9780071821957ch303?utm_source=Sharp%20Wiers%20SI&amp;utm_medium=Excel&amp;utm_content=Goswami%20303.19.1" TargetMode="External"/><Relationship Id="rId9" Type="http://schemas.openxmlformats.org/officeDocument/2006/relationships/hyperlink" Target="http://accessengineeringlibrary.com/browse/marks-standard-handbook-for-mechanical-engineers-eleventh-edition/p2001147c9973_29002"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accessengineeringlibrary.com/browse/marks-standard-handbook-for-mechanical-engineers-eleventh-edition/p2001147c9973_29002" TargetMode="External"/><Relationship Id="rId3" Type="http://schemas.openxmlformats.org/officeDocument/2006/relationships/hyperlink" Target="http://accessengineeringlibrary.com/browse/standard-handbook-for-civil-engineers/p2000a1f599721_1001" TargetMode="External"/><Relationship Id="rId7" Type="http://schemas.openxmlformats.org/officeDocument/2006/relationships/hyperlink" Target="http://accessengineeringlibrary.com/browse/perrys-chemical-engineers-handbook-eighth-edition/p200139d899710_6001?utm_source=Sharp%20Wiers%20SI&amp;utm_medium=Excel&amp;utm_content=Perrys%2010.1.18&amp;utm_campaign=25-100%20Vnotch" TargetMode="External"/><Relationship Id="rId2" Type="http://schemas.openxmlformats.org/officeDocument/2006/relationships/hyperlink" Target="http://accessengineeringlibrary.com/browse/stormwater-collection-systems-design-handbook/p2000a1ff99718.1001?utm_source=Sharp%20Wiers%20SI&amp;utm_medium=Excel&amp;utm_content=StormwaterCollectionMays%2018.4&amp;utm_campaign=25-100%20Vnotch" TargetMode="External"/><Relationship Id="rId1" Type="http://schemas.openxmlformats.org/officeDocument/2006/relationships/hyperlink" Target="http://accessengineeringlibrary.com/browse/marks-standard-handbook-for-mechanical-engineers-eleventh-edition/p2001147c9973_29002" TargetMode="External"/><Relationship Id="rId6" Type="http://schemas.openxmlformats.org/officeDocument/2006/relationships/hyperlink" Target="http://accessengineeringlibrary.com/browse/perrys-chemical-engineers-handbook-eighth-edition/p200139d899706_4001" TargetMode="External"/><Relationship Id="rId11" Type="http://schemas.openxmlformats.org/officeDocument/2006/relationships/drawing" Target="../drawings/drawing4.xml"/><Relationship Id="rId5" Type="http://schemas.openxmlformats.org/officeDocument/2006/relationships/hyperlink" Target="http://accessengineeringlibrary.com/browse/civil-engineering-all-in-one-pe-exam-guide-breadth-and-depth-third-edition/c9780071821957ch303?utm_source=Sharp%20Wiers%20SI&amp;utm_medium=Excel&amp;utm_content=Goswami%20303.19.1" TargetMode="External"/><Relationship Id="rId10" Type="http://schemas.openxmlformats.org/officeDocument/2006/relationships/printerSettings" Target="../printerSettings/printerSettings5.bin"/><Relationship Id="rId4" Type="http://schemas.openxmlformats.org/officeDocument/2006/relationships/hyperlink" Target="http://accessengineeringlibrary.com/browse/standard-handbook-for-civil-engineers/p2000a1f599721_1001?utm_source=Open%20Channel%20US&amp;utm_medium=Excel&amp;utm_content=Ricketts%2021.6.4&amp;utm_campaign=FlowRate" TargetMode="External"/><Relationship Id="rId9" Type="http://schemas.openxmlformats.org/officeDocument/2006/relationships/hyperlink" Target="http://accessengineeringlibrary.com/browse/civil-engineering-formulas-second-edition/p20019d2e9970291001?utm_source=Sharp%20Wiers%20SI&amp;utm_medium=Excel&amp;utm_content=CivilEngFormulas%2012.20&amp;utm_campaign=25-100%20Vnotc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99F73-97C2-4119-8262-8E93AEB3D3F1}">
  <dimension ref="A1:CN105"/>
  <sheetViews>
    <sheetView view="pageBreakPreview" zoomScaleNormal="100" zoomScaleSheetLayoutView="100" workbookViewId="0">
      <selection activeCell="B2" sqref="B2:F5"/>
    </sheetView>
  </sheetViews>
  <sheetFormatPr defaultRowHeight="14.4"/>
  <cols>
    <col min="1" max="1" width="1" style="249" customWidth="1"/>
    <col min="2" max="36" width="2.44140625" style="249" customWidth="1"/>
    <col min="37" max="92" width="9.109375" style="249"/>
    <col min="93" max="256" width="9.109375" style="250"/>
    <col min="257" max="257" width="1" style="250" customWidth="1"/>
    <col min="258" max="292" width="2.44140625" style="250" customWidth="1"/>
    <col min="293" max="512" width="9.109375" style="250"/>
    <col min="513" max="513" width="1" style="250" customWidth="1"/>
    <col min="514" max="548" width="2.44140625" style="250" customWidth="1"/>
    <col min="549" max="768" width="9.109375" style="250"/>
    <col min="769" max="769" width="1" style="250" customWidth="1"/>
    <col min="770" max="804" width="2.44140625" style="250" customWidth="1"/>
    <col min="805" max="1024" width="9.109375" style="250"/>
    <col min="1025" max="1025" width="1" style="250" customWidth="1"/>
    <col min="1026" max="1060" width="2.44140625" style="250" customWidth="1"/>
    <col min="1061" max="1280" width="9.109375" style="250"/>
    <col min="1281" max="1281" width="1" style="250" customWidth="1"/>
    <col min="1282" max="1316" width="2.44140625" style="250" customWidth="1"/>
    <col min="1317" max="1536" width="9.109375" style="250"/>
    <col min="1537" max="1537" width="1" style="250" customWidth="1"/>
    <col min="1538" max="1572" width="2.44140625" style="250" customWidth="1"/>
    <col min="1573" max="1792" width="9.109375" style="250"/>
    <col min="1793" max="1793" width="1" style="250" customWidth="1"/>
    <col min="1794" max="1828" width="2.44140625" style="250" customWidth="1"/>
    <col min="1829" max="2048" width="9.109375" style="250"/>
    <col min="2049" max="2049" width="1" style="250" customWidth="1"/>
    <col min="2050" max="2084" width="2.44140625" style="250" customWidth="1"/>
    <col min="2085" max="2304" width="9.109375" style="250"/>
    <col min="2305" max="2305" width="1" style="250" customWidth="1"/>
    <col min="2306" max="2340" width="2.44140625" style="250" customWidth="1"/>
    <col min="2341" max="2560" width="9.109375" style="250"/>
    <col min="2561" max="2561" width="1" style="250" customWidth="1"/>
    <col min="2562" max="2596" width="2.44140625" style="250" customWidth="1"/>
    <col min="2597" max="2816" width="9.109375" style="250"/>
    <col min="2817" max="2817" width="1" style="250" customWidth="1"/>
    <col min="2818" max="2852" width="2.44140625" style="250" customWidth="1"/>
    <col min="2853" max="3072" width="9.109375" style="250"/>
    <col min="3073" max="3073" width="1" style="250" customWidth="1"/>
    <col min="3074" max="3108" width="2.44140625" style="250" customWidth="1"/>
    <col min="3109" max="3328" width="9.109375" style="250"/>
    <col min="3329" max="3329" width="1" style="250" customWidth="1"/>
    <col min="3330" max="3364" width="2.44140625" style="250" customWidth="1"/>
    <col min="3365" max="3584" width="9.109375" style="250"/>
    <col min="3585" max="3585" width="1" style="250" customWidth="1"/>
    <col min="3586" max="3620" width="2.44140625" style="250" customWidth="1"/>
    <col min="3621" max="3840" width="9.109375" style="250"/>
    <col min="3841" max="3841" width="1" style="250" customWidth="1"/>
    <col min="3842" max="3876" width="2.44140625" style="250" customWidth="1"/>
    <col min="3877" max="4096" width="9.109375" style="250"/>
    <col min="4097" max="4097" width="1" style="250" customWidth="1"/>
    <col min="4098" max="4132" width="2.44140625" style="250" customWidth="1"/>
    <col min="4133" max="4352" width="9.109375" style="250"/>
    <col min="4353" max="4353" width="1" style="250" customWidth="1"/>
    <col min="4354" max="4388" width="2.44140625" style="250" customWidth="1"/>
    <col min="4389" max="4608" width="9.109375" style="250"/>
    <col min="4609" max="4609" width="1" style="250" customWidth="1"/>
    <col min="4610" max="4644" width="2.44140625" style="250" customWidth="1"/>
    <col min="4645" max="4864" width="9.109375" style="250"/>
    <col min="4865" max="4865" width="1" style="250" customWidth="1"/>
    <col min="4866" max="4900" width="2.44140625" style="250" customWidth="1"/>
    <col min="4901" max="5120" width="9.109375" style="250"/>
    <col min="5121" max="5121" width="1" style="250" customWidth="1"/>
    <col min="5122" max="5156" width="2.44140625" style="250" customWidth="1"/>
    <col min="5157" max="5376" width="9.109375" style="250"/>
    <col min="5377" max="5377" width="1" style="250" customWidth="1"/>
    <col min="5378" max="5412" width="2.44140625" style="250" customWidth="1"/>
    <col min="5413" max="5632" width="9.109375" style="250"/>
    <col min="5633" max="5633" width="1" style="250" customWidth="1"/>
    <col min="5634" max="5668" width="2.44140625" style="250" customWidth="1"/>
    <col min="5669" max="5888" width="9.109375" style="250"/>
    <col min="5889" max="5889" width="1" style="250" customWidth="1"/>
    <col min="5890" max="5924" width="2.44140625" style="250" customWidth="1"/>
    <col min="5925" max="6144" width="9.109375" style="250"/>
    <col min="6145" max="6145" width="1" style="250" customWidth="1"/>
    <col min="6146" max="6180" width="2.44140625" style="250" customWidth="1"/>
    <col min="6181" max="6400" width="9.109375" style="250"/>
    <col min="6401" max="6401" width="1" style="250" customWidth="1"/>
    <col min="6402" max="6436" width="2.44140625" style="250" customWidth="1"/>
    <col min="6437" max="6656" width="9.109375" style="250"/>
    <col min="6657" max="6657" width="1" style="250" customWidth="1"/>
    <col min="6658" max="6692" width="2.44140625" style="250" customWidth="1"/>
    <col min="6693" max="6912" width="9.109375" style="250"/>
    <col min="6913" max="6913" width="1" style="250" customWidth="1"/>
    <col min="6914" max="6948" width="2.44140625" style="250" customWidth="1"/>
    <col min="6949" max="7168" width="9.109375" style="250"/>
    <col min="7169" max="7169" width="1" style="250" customWidth="1"/>
    <col min="7170" max="7204" width="2.44140625" style="250" customWidth="1"/>
    <col min="7205" max="7424" width="9.109375" style="250"/>
    <col min="7425" max="7425" width="1" style="250" customWidth="1"/>
    <col min="7426" max="7460" width="2.44140625" style="250" customWidth="1"/>
    <col min="7461" max="7680" width="9.109375" style="250"/>
    <col min="7681" max="7681" width="1" style="250" customWidth="1"/>
    <col min="7682" max="7716" width="2.44140625" style="250" customWidth="1"/>
    <col min="7717" max="7936" width="9.109375" style="250"/>
    <col min="7937" max="7937" width="1" style="250" customWidth="1"/>
    <col min="7938" max="7972" width="2.44140625" style="250" customWidth="1"/>
    <col min="7973" max="8192" width="9.109375" style="250"/>
    <col min="8193" max="8193" width="1" style="250" customWidth="1"/>
    <col min="8194" max="8228" width="2.44140625" style="250" customWidth="1"/>
    <col min="8229" max="8448" width="9.109375" style="250"/>
    <col min="8449" max="8449" width="1" style="250" customWidth="1"/>
    <col min="8450" max="8484" width="2.44140625" style="250" customWidth="1"/>
    <col min="8485" max="8704" width="9.109375" style="250"/>
    <col min="8705" max="8705" width="1" style="250" customWidth="1"/>
    <col min="8706" max="8740" width="2.44140625" style="250" customWidth="1"/>
    <col min="8741" max="8960" width="9.109375" style="250"/>
    <col min="8961" max="8961" width="1" style="250" customWidth="1"/>
    <col min="8962" max="8996" width="2.44140625" style="250" customWidth="1"/>
    <col min="8997" max="9216" width="9.109375" style="250"/>
    <col min="9217" max="9217" width="1" style="250" customWidth="1"/>
    <col min="9218" max="9252" width="2.44140625" style="250" customWidth="1"/>
    <col min="9253" max="9472" width="9.109375" style="250"/>
    <col min="9473" max="9473" width="1" style="250" customWidth="1"/>
    <col min="9474" max="9508" width="2.44140625" style="250" customWidth="1"/>
    <col min="9509" max="9728" width="9.109375" style="250"/>
    <col min="9729" max="9729" width="1" style="250" customWidth="1"/>
    <col min="9730" max="9764" width="2.44140625" style="250" customWidth="1"/>
    <col min="9765" max="9984" width="9.109375" style="250"/>
    <col min="9985" max="9985" width="1" style="250" customWidth="1"/>
    <col min="9986" max="10020" width="2.44140625" style="250" customWidth="1"/>
    <col min="10021" max="10240" width="9.109375" style="250"/>
    <col min="10241" max="10241" width="1" style="250" customWidth="1"/>
    <col min="10242" max="10276" width="2.44140625" style="250" customWidth="1"/>
    <col min="10277" max="10496" width="9.109375" style="250"/>
    <col min="10497" max="10497" width="1" style="250" customWidth="1"/>
    <col min="10498" max="10532" width="2.44140625" style="250" customWidth="1"/>
    <col min="10533" max="10752" width="9.109375" style="250"/>
    <col min="10753" max="10753" width="1" style="250" customWidth="1"/>
    <col min="10754" max="10788" width="2.44140625" style="250" customWidth="1"/>
    <col min="10789" max="11008" width="9.109375" style="250"/>
    <col min="11009" max="11009" width="1" style="250" customWidth="1"/>
    <col min="11010" max="11044" width="2.44140625" style="250" customWidth="1"/>
    <col min="11045" max="11264" width="9.109375" style="250"/>
    <col min="11265" max="11265" width="1" style="250" customWidth="1"/>
    <col min="11266" max="11300" width="2.44140625" style="250" customWidth="1"/>
    <col min="11301" max="11520" width="9.109375" style="250"/>
    <col min="11521" max="11521" width="1" style="250" customWidth="1"/>
    <col min="11522" max="11556" width="2.44140625" style="250" customWidth="1"/>
    <col min="11557" max="11776" width="9.109375" style="250"/>
    <col min="11777" max="11777" width="1" style="250" customWidth="1"/>
    <col min="11778" max="11812" width="2.44140625" style="250" customWidth="1"/>
    <col min="11813" max="12032" width="9.109375" style="250"/>
    <col min="12033" max="12033" width="1" style="250" customWidth="1"/>
    <col min="12034" max="12068" width="2.44140625" style="250" customWidth="1"/>
    <col min="12069" max="12288" width="9.109375" style="250"/>
    <col min="12289" max="12289" width="1" style="250" customWidth="1"/>
    <col min="12290" max="12324" width="2.44140625" style="250" customWidth="1"/>
    <col min="12325" max="12544" width="9.109375" style="250"/>
    <col min="12545" max="12545" width="1" style="250" customWidth="1"/>
    <col min="12546" max="12580" width="2.44140625" style="250" customWidth="1"/>
    <col min="12581" max="12800" width="9.109375" style="250"/>
    <col min="12801" max="12801" width="1" style="250" customWidth="1"/>
    <col min="12802" max="12836" width="2.44140625" style="250" customWidth="1"/>
    <col min="12837" max="13056" width="9.109375" style="250"/>
    <col min="13057" max="13057" width="1" style="250" customWidth="1"/>
    <col min="13058" max="13092" width="2.44140625" style="250" customWidth="1"/>
    <col min="13093" max="13312" width="9.109375" style="250"/>
    <col min="13313" max="13313" width="1" style="250" customWidth="1"/>
    <col min="13314" max="13348" width="2.44140625" style="250" customWidth="1"/>
    <col min="13349" max="13568" width="9.109375" style="250"/>
    <col min="13569" max="13569" width="1" style="250" customWidth="1"/>
    <col min="13570" max="13604" width="2.44140625" style="250" customWidth="1"/>
    <col min="13605" max="13824" width="9.109375" style="250"/>
    <col min="13825" max="13825" width="1" style="250" customWidth="1"/>
    <col min="13826" max="13860" width="2.44140625" style="250" customWidth="1"/>
    <col min="13861" max="14080" width="9.109375" style="250"/>
    <col min="14081" max="14081" width="1" style="250" customWidth="1"/>
    <col min="14082" max="14116" width="2.44140625" style="250" customWidth="1"/>
    <col min="14117" max="14336" width="9.109375" style="250"/>
    <col min="14337" max="14337" width="1" style="250" customWidth="1"/>
    <col min="14338" max="14372" width="2.44140625" style="250" customWidth="1"/>
    <col min="14373" max="14592" width="9.109375" style="250"/>
    <col min="14593" max="14593" width="1" style="250" customWidth="1"/>
    <col min="14594" max="14628" width="2.44140625" style="250" customWidth="1"/>
    <col min="14629" max="14848" width="9.109375" style="250"/>
    <col min="14849" max="14849" width="1" style="250" customWidth="1"/>
    <col min="14850" max="14884" width="2.44140625" style="250" customWidth="1"/>
    <col min="14885" max="15104" width="9.109375" style="250"/>
    <col min="15105" max="15105" width="1" style="250" customWidth="1"/>
    <col min="15106" max="15140" width="2.44140625" style="250" customWidth="1"/>
    <col min="15141" max="15360" width="9.109375" style="250"/>
    <col min="15361" max="15361" width="1" style="250" customWidth="1"/>
    <col min="15362" max="15396" width="2.44140625" style="250" customWidth="1"/>
    <col min="15397" max="15616" width="9.109375" style="250"/>
    <col min="15617" max="15617" width="1" style="250" customWidth="1"/>
    <col min="15618" max="15652" width="2.44140625" style="250" customWidth="1"/>
    <col min="15653" max="15872" width="9.109375" style="250"/>
    <col min="15873" max="15873" width="1" style="250" customWidth="1"/>
    <col min="15874" max="15908" width="2.44140625" style="250" customWidth="1"/>
    <col min="15909" max="16128" width="9.109375" style="250"/>
    <col min="16129" max="16129" width="1" style="250" customWidth="1"/>
    <col min="16130" max="16164" width="2.44140625" style="250" customWidth="1"/>
    <col min="16165" max="16384" width="9.109375" style="250"/>
  </cols>
  <sheetData>
    <row r="1" spans="1:69" s="250" customFormat="1" ht="15" thickBot="1">
      <c r="A1" s="248"/>
      <c r="B1" s="439" t="s">
        <v>132</v>
      </c>
      <c r="C1" s="440"/>
      <c r="D1" s="440"/>
      <c r="E1" s="440"/>
      <c r="F1" s="440"/>
      <c r="G1" s="441" t="s">
        <v>175</v>
      </c>
      <c r="H1" s="441"/>
      <c r="I1" s="441"/>
      <c r="J1" s="441"/>
      <c r="K1" s="441"/>
      <c r="L1" s="441"/>
      <c r="M1" s="441"/>
      <c r="N1" s="441"/>
      <c r="O1" s="441"/>
      <c r="P1" s="441"/>
      <c r="Q1" s="441"/>
      <c r="R1" s="441"/>
      <c r="S1" s="441"/>
      <c r="T1" s="441"/>
      <c r="U1" s="441"/>
      <c r="V1" s="441"/>
      <c r="W1" s="441"/>
      <c r="X1" s="441"/>
      <c r="Y1" s="441"/>
      <c r="Z1" s="441"/>
      <c r="AA1" s="441"/>
      <c r="AB1" s="441"/>
      <c r="AC1" s="441"/>
      <c r="AD1" s="441"/>
      <c r="AE1" s="441"/>
      <c r="AF1" s="439" t="s">
        <v>155</v>
      </c>
      <c r="AG1" s="440"/>
      <c r="AH1" s="440"/>
      <c r="AI1" s="440"/>
      <c r="AJ1" s="440"/>
      <c r="AK1" s="249"/>
      <c r="AL1" s="249"/>
      <c r="AM1" s="249"/>
      <c r="AN1" s="249"/>
      <c r="AO1" s="249"/>
      <c r="AP1" s="249"/>
      <c r="AQ1" s="249"/>
      <c r="AR1" s="249"/>
      <c r="AS1" s="249"/>
      <c r="AT1" s="249"/>
      <c r="AU1" s="249"/>
      <c r="AV1" s="249"/>
      <c r="AW1" s="249"/>
      <c r="AX1" s="249"/>
      <c r="AY1" s="249"/>
      <c r="AZ1" s="249"/>
      <c r="BA1" s="249"/>
      <c r="BB1" s="249"/>
      <c r="BC1" s="249"/>
      <c r="BD1" s="249"/>
      <c r="BE1" s="249"/>
      <c r="BF1" s="249"/>
      <c r="BG1" s="249"/>
      <c r="BH1" s="249"/>
      <c r="BI1" s="249"/>
      <c r="BJ1" s="249"/>
      <c r="BK1" s="249"/>
      <c r="BL1" s="249"/>
      <c r="BM1" s="249"/>
      <c r="BN1" s="249"/>
      <c r="BO1" s="249"/>
      <c r="BP1" s="249"/>
      <c r="BQ1" s="249"/>
    </row>
    <row r="2" spans="1:69" s="250" customFormat="1">
      <c r="A2" s="248"/>
      <c r="B2" s="442" t="s">
        <v>156</v>
      </c>
      <c r="C2" s="443"/>
      <c r="D2" s="443"/>
      <c r="E2" s="443"/>
      <c r="F2" s="444"/>
      <c r="G2" s="451" t="s">
        <v>126</v>
      </c>
      <c r="H2" s="452"/>
      <c r="I2" s="452"/>
      <c r="J2" s="452"/>
      <c r="K2" s="452"/>
      <c r="L2" s="452"/>
      <c r="M2" s="453"/>
      <c r="N2" s="454"/>
      <c r="O2" s="454"/>
      <c r="P2" s="454"/>
      <c r="Q2" s="454"/>
      <c r="R2" s="454"/>
      <c r="S2" s="454"/>
      <c r="T2" s="454"/>
      <c r="U2" s="454"/>
      <c r="V2" s="454"/>
      <c r="W2" s="454"/>
      <c r="X2" s="454"/>
      <c r="Y2" s="454"/>
      <c r="Z2" s="454"/>
      <c r="AA2" s="454"/>
      <c r="AB2" s="454"/>
      <c r="AC2" s="454"/>
      <c r="AD2" s="454"/>
      <c r="AE2" s="455"/>
      <c r="AF2" s="456" t="s">
        <v>127</v>
      </c>
      <c r="AG2" s="452"/>
      <c r="AH2" s="452"/>
      <c r="AI2" s="452"/>
      <c r="AJ2" s="457"/>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row>
    <row r="3" spans="1:69" s="250" customFormat="1">
      <c r="A3" s="248"/>
      <c r="B3" s="445"/>
      <c r="C3" s="446"/>
      <c r="D3" s="446"/>
      <c r="E3" s="446"/>
      <c r="F3" s="447"/>
      <c r="G3" s="458" t="s">
        <v>128</v>
      </c>
      <c r="H3" s="459"/>
      <c r="I3" s="459"/>
      <c r="J3" s="459"/>
      <c r="K3" s="459"/>
      <c r="L3" s="460"/>
      <c r="M3" s="461" t="s">
        <v>171</v>
      </c>
      <c r="N3" s="462"/>
      <c r="O3" s="462"/>
      <c r="P3" s="462"/>
      <c r="Q3" s="462"/>
      <c r="R3" s="462"/>
      <c r="S3" s="462"/>
      <c r="T3" s="462"/>
      <c r="U3" s="462"/>
      <c r="V3" s="462"/>
      <c r="W3" s="462"/>
      <c r="X3" s="462"/>
      <c r="Y3" s="462"/>
      <c r="Z3" s="462"/>
      <c r="AA3" s="462"/>
      <c r="AB3" s="462"/>
      <c r="AC3" s="462"/>
      <c r="AD3" s="462"/>
      <c r="AE3" s="463"/>
      <c r="AF3" s="464"/>
      <c r="AG3" s="465"/>
      <c r="AH3" s="465"/>
      <c r="AI3" s="465"/>
      <c r="AJ3" s="466"/>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row>
    <row r="4" spans="1:69" s="250" customFormat="1">
      <c r="A4" s="248"/>
      <c r="B4" s="445"/>
      <c r="C4" s="446"/>
      <c r="D4" s="446"/>
      <c r="E4" s="446"/>
      <c r="F4" s="447"/>
      <c r="G4" s="467"/>
      <c r="H4" s="468"/>
      <c r="I4" s="468"/>
      <c r="J4" s="468"/>
      <c r="K4" s="468"/>
      <c r="L4" s="468"/>
      <c r="M4" s="468"/>
      <c r="N4" s="468"/>
      <c r="O4" s="468"/>
      <c r="P4" s="468"/>
      <c r="Q4" s="468"/>
      <c r="R4" s="468"/>
      <c r="S4" s="468"/>
      <c r="T4" s="468"/>
      <c r="U4" s="468"/>
      <c r="V4" s="468"/>
      <c r="W4" s="468"/>
      <c r="X4" s="468"/>
      <c r="Y4" s="468"/>
      <c r="Z4" s="468"/>
      <c r="AA4" s="468"/>
      <c r="AB4" s="468"/>
      <c r="AC4" s="468"/>
      <c r="AD4" s="468"/>
      <c r="AE4" s="469"/>
      <c r="AF4" s="470" t="s">
        <v>129</v>
      </c>
      <c r="AG4" s="471"/>
      <c r="AH4" s="471"/>
      <c r="AI4" s="471"/>
      <c r="AJ4" s="472"/>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row>
    <row r="5" spans="1:69" s="250" customFormat="1" ht="15" thickBot="1">
      <c r="A5" s="248"/>
      <c r="B5" s="448"/>
      <c r="C5" s="449"/>
      <c r="D5" s="449"/>
      <c r="E5" s="449"/>
      <c r="F5" s="450"/>
      <c r="G5" s="473" t="s">
        <v>130</v>
      </c>
      <c r="H5" s="474"/>
      <c r="I5" s="474"/>
      <c r="J5" s="474"/>
      <c r="K5" s="474"/>
      <c r="L5" s="475"/>
      <c r="M5" s="476" t="s">
        <v>157</v>
      </c>
      <c r="N5" s="402"/>
      <c r="O5" s="402"/>
      <c r="P5" s="402"/>
      <c r="Q5" s="402"/>
      <c r="R5" s="402"/>
      <c r="S5" s="477"/>
      <c r="T5" s="478" t="s">
        <v>131</v>
      </c>
      <c r="U5" s="473"/>
      <c r="V5" s="473"/>
      <c r="W5" s="473"/>
      <c r="X5" s="473"/>
      <c r="Y5" s="479"/>
      <c r="Z5" s="480"/>
      <c r="AA5" s="402"/>
      <c r="AB5" s="402"/>
      <c r="AC5" s="402"/>
      <c r="AD5" s="402"/>
      <c r="AE5" s="481"/>
      <c r="AF5" s="401"/>
      <c r="AG5" s="402"/>
      <c r="AH5" s="402"/>
      <c r="AI5" s="402"/>
      <c r="AJ5" s="403"/>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row>
    <row r="6" spans="1:69" s="250" customFormat="1">
      <c r="A6" s="248"/>
      <c r="B6" s="251"/>
      <c r="C6" s="252"/>
      <c r="D6" s="252"/>
      <c r="E6" s="252"/>
      <c r="F6" s="253"/>
      <c r="G6" s="254"/>
      <c r="H6" s="255"/>
      <c r="I6" s="255"/>
      <c r="J6" s="255"/>
      <c r="K6" s="255"/>
      <c r="L6" s="255"/>
      <c r="M6" s="255"/>
      <c r="N6" s="255"/>
      <c r="O6" s="255"/>
      <c r="P6" s="255"/>
      <c r="Q6" s="255"/>
      <c r="R6" s="255"/>
      <c r="S6" s="255"/>
      <c r="T6" s="255"/>
      <c r="U6" s="255"/>
      <c r="V6" s="255"/>
      <c r="W6" s="255"/>
      <c r="X6" s="252"/>
      <c r="Y6" s="252"/>
      <c r="Z6" s="252"/>
      <c r="AA6" s="252"/>
      <c r="AB6" s="252"/>
      <c r="AC6" s="252"/>
      <c r="AD6" s="252"/>
      <c r="AE6" s="256"/>
      <c r="AF6" s="257"/>
      <c r="AG6" s="252"/>
      <c r="AH6" s="252"/>
      <c r="AI6" s="252"/>
      <c r="AJ6" s="258"/>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row>
    <row r="7" spans="1:69" s="250" customFormat="1">
      <c r="A7" s="248"/>
      <c r="B7" s="259"/>
      <c r="C7" s="260"/>
      <c r="D7" s="260"/>
      <c r="E7" s="260"/>
      <c r="F7" s="261"/>
      <c r="G7" s="262"/>
      <c r="H7" s="412" t="s">
        <v>158</v>
      </c>
      <c r="I7" s="413"/>
      <c r="J7" s="413"/>
      <c r="K7" s="413"/>
      <c r="L7" s="413"/>
      <c r="M7" s="413"/>
      <c r="N7" s="413"/>
      <c r="O7" s="413"/>
      <c r="P7" s="413"/>
      <c r="Q7" s="413"/>
      <c r="R7" s="413"/>
      <c r="S7" s="413"/>
      <c r="T7" s="413"/>
      <c r="U7" s="413"/>
      <c r="V7" s="413"/>
      <c r="W7" s="413"/>
      <c r="X7" s="413"/>
      <c r="Y7" s="413"/>
      <c r="Z7" s="413"/>
      <c r="AA7" s="413"/>
      <c r="AB7" s="413"/>
      <c r="AC7" s="413"/>
      <c r="AD7" s="414"/>
      <c r="AE7" s="263"/>
      <c r="AF7" s="264"/>
      <c r="AG7" s="260"/>
      <c r="AH7" s="260"/>
      <c r="AI7" s="260"/>
      <c r="AJ7" s="265"/>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row>
    <row r="8" spans="1:69" s="250" customFormat="1">
      <c r="A8" s="248"/>
      <c r="B8" s="259"/>
      <c r="C8" s="260"/>
      <c r="D8" s="260"/>
      <c r="E8" s="260"/>
      <c r="F8" s="261"/>
      <c r="G8" s="262"/>
      <c r="H8" s="415"/>
      <c r="I8" s="416"/>
      <c r="J8" s="416"/>
      <c r="K8" s="416"/>
      <c r="L8" s="416"/>
      <c r="M8" s="416"/>
      <c r="N8" s="416"/>
      <c r="O8" s="416"/>
      <c r="P8" s="416"/>
      <c r="Q8" s="416"/>
      <c r="R8" s="416"/>
      <c r="S8" s="416"/>
      <c r="T8" s="416"/>
      <c r="U8" s="416"/>
      <c r="V8" s="416"/>
      <c r="W8" s="416"/>
      <c r="X8" s="416"/>
      <c r="Y8" s="416"/>
      <c r="Z8" s="416"/>
      <c r="AA8" s="416"/>
      <c r="AB8" s="416"/>
      <c r="AC8" s="416"/>
      <c r="AD8" s="417"/>
      <c r="AE8" s="263"/>
      <c r="AF8" s="264"/>
      <c r="AG8" s="260"/>
      <c r="AH8" s="260"/>
      <c r="AI8" s="260"/>
      <c r="AJ8" s="265"/>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row>
    <row r="9" spans="1:69" s="250" customFormat="1">
      <c r="A9" s="248"/>
      <c r="B9" s="259"/>
      <c r="C9" s="260"/>
      <c r="D9" s="260"/>
      <c r="E9" s="260"/>
      <c r="F9" s="261"/>
      <c r="G9" s="262"/>
      <c r="H9" s="418"/>
      <c r="I9" s="419"/>
      <c r="J9" s="419"/>
      <c r="K9" s="419"/>
      <c r="L9" s="419"/>
      <c r="M9" s="419"/>
      <c r="N9" s="419"/>
      <c r="O9" s="419"/>
      <c r="P9" s="419"/>
      <c r="Q9" s="419"/>
      <c r="R9" s="419"/>
      <c r="S9" s="419"/>
      <c r="T9" s="419"/>
      <c r="U9" s="419"/>
      <c r="V9" s="419"/>
      <c r="W9" s="419"/>
      <c r="X9" s="419"/>
      <c r="Y9" s="419"/>
      <c r="Z9" s="419"/>
      <c r="AA9" s="419"/>
      <c r="AB9" s="419"/>
      <c r="AC9" s="419"/>
      <c r="AD9" s="420"/>
      <c r="AE9" s="263"/>
      <c r="AF9" s="264"/>
      <c r="AG9" s="260"/>
      <c r="AH9" s="260"/>
      <c r="AI9" s="260"/>
      <c r="AJ9" s="265"/>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row>
    <row r="10" spans="1:69" s="250" customFormat="1">
      <c r="A10" s="248"/>
      <c r="B10" s="259"/>
      <c r="C10" s="260"/>
      <c r="D10" s="260"/>
      <c r="E10" s="260"/>
      <c r="F10" s="261"/>
      <c r="G10" s="266"/>
      <c r="H10" s="418"/>
      <c r="I10" s="419"/>
      <c r="J10" s="419"/>
      <c r="K10" s="419"/>
      <c r="L10" s="419"/>
      <c r="M10" s="419"/>
      <c r="N10" s="419"/>
      <c r="O10" s="419"/>
      <c r="P10" s="419"/>
      <c r="Q10" s="419"/>
      <c r="R10" s="419"/>
      <c r="S10" s="419"/>
      <c r="T10" s="419"/>
      <c r="U10" s="419"/>
      <c r="V10" s="419"/>
      <c r="W10" s="419"/>
      <c r="X10" s="419"/>
      <c r="Y10" s="419"/>
      <c r="Z10" s="419"/>
      <c r="AA10" s="419"/>
      <c r="AB10" s="419"/>
      <c r="AC10" s="419"/>
      <c r="AD10" s="420"/>
      <c r="AE10" s="263"/>
      <c r="AF10" s="264"/>
      <c r="AG10" s="260"/>
      <c r="AH10" s="260"/>
      <c r="AI10" s="260"/>
      <c r="AJ10" s="265"/>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row>
    <row r="11" spans="1:69" s="250" customFormat="1">
      <c r="A11" s="248"/>
      <c r="B11" s="259"/>
      <c r="C11" s="260"/>
      <c r="D11" s="260"/>
      <c r="E11" s="260"/>
      <c r="F11" s="261"/>
      <c r="G11" s="262"/>
      <c r="H11" s="418"/>
      <c r="I11" s="419"/>
      <c r="J11" s="419"/>
      <c r="K11" s="419"/>
      <c r="L11" s="419"/>
      <c r="M11" s="419"/>
      <c r="N11" s="419"/>
      <c r="O11" s="419"/>
      <c r="P11" s="419"/>
      <c r="Q11" s="419"/>
      <c r="R11" s="419"/>
      <c r="S11" s="419"/>
      <c r="T11" s="419"/>
      <c r="U11" s="419"/>
      <c r="V11" s="419"/>
      <c r="W11" s="419"/>
      <c r="X11" s="419"/>
      <c r="Y11" s="419"/>
      <c r="Z11" s="419"/>
      <c r="AA11" s="419"/>
      <c r="AB11" s="419"/>
      <c r="AC11" s="419"/>
      <c r="AD11" s="420"/>
      <c r="AE11" s="263"/>
      <c r="AF11" s="264"/>
      <c r="AG11" s="260"/>
      <c r="AH11" s="260"/>
      <c r="AI11" s="260"/>
      <c r="AJ11" s="265"/>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row>
    <row r="12" spans="1:69" s="250" customFormat="1">
      <c r="A12" s="248"/>
      <c r="B12" s="259"/>
      <c r="C12" s="260"/>
      <c r="D12" s="260"/>
      <c r="E12" s="260"/>
      <c r="F12" s="261"/>
      <c r="G12" s="262"/>
      <c r="H12" s="421"/>
      <c r="I12" s="422"/>
      <c r="J12" s="422"/>
      <c r="K12" s="422"/>
      <c r="L12" s="422"/>
      <c r="M12" s="422"/>
      <c r="N12" s="422"/>
      <c r="O12" s="422"/>
      <c r="P12" s="422"/>
      <c r="Q12" s="422"/>
      <c r="R12" s="422"/>
      <c r="S12" s="422"/>
      <c r="T12" s="422"/>
      <c r="U12" s="422"/>
      <c r="V12" s="422"/>
      <c r="W12" s="422"/>
      <c r="X12" s="422"/>
      <c r="Y12" s="422"/>
      <c r="Z12" s="422"/>
      <c r="AA12" s="422"/>
      <c r="AB12" s="422"/>
      <c r="AC12" s="422"/>
      <c r="AD12" s="423"/>
      <c r="AE12" s="263"/>
      <c r="AF12" s="264"/>
      <c r="AG12" s="260"/>
      <c r="AH12" s="260"/>
      <c r="AI12" s="260"/>
      <c r="AJ12" s="265"/>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row>
    <row r="13" spans="1:69" s="250" customFormat="1">
      <c r="A13" s="248"/>
      <c r="B13" s="259"/>
      <c r="C13" s="260"/>
      <c r="D13" s="260"/>
      <c r="E13" s="260"/>
      <c r="F13" s="261"/>
      <c r="G13" s="262"/>
      <c r="H13" s="260"/>
      <c r="I13" s="266"/>
      <c r="J13" s="266"/>
      <c r="K13" s="266"/>
      <c r="L13" s="266"/>
      <c r="M13" s="266"/>
      <c r="N13" s="266"/>
      <c r="O13" s="266"/>
      <c r="P13" s="266"/>
      <c r="Q13" s="266"/>
      <c r="R13" s="266"/>
      <c r="S13" s="266"/>
      <c r="T13" s="266"/>
      <c r="U13" s="266"/>
      <c r="V13" s="266"/>
      <c r="W13" s="266"/>
      <c r="X13" s="266"/>
      <c r="Y13" s="260"/>
      <c r="Z13" s="260"/>
      <c r="AA13" s="260"/>
      <c r="AB13" s="260"/>
      <c r="AC13" s="260"/>
      <c r="AD13" s="260"/>
      <c r="AE13" s="263"/>
      <c r="AF13" s="264"/>
      <c r="AG13" s="260"/>
      <c r="AH13" s="260"/>
      <c r="AI13" s="260"/>
      <c r="AJ13" s="265"/>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row>
    <row r="14" spans="1:69" s="250" customFormat="1">
      <c r="A14" s="248"/>
      <c r="B14" s="259"/>
      <c r="C14" s="260"/>
      <c r="D14" s="260"/>
      <c r="E14" s="260"/>
      <c r="F14" s="261"/>
      <c r="G14" s="262"/>
      <c r="H14" s="412" t="s">
        <v>159</v>
      </c>
      <c r="I14" s="413"/>
      <c r="J14" s="413"/>
      <c r="K14" s="413"/>
      <c r="L14" s="413"/>
      <c r="M14" s="413"/>
      <c r="N14" s="413"/>
      <c r="O14" s="413"/>
      <c r="P14" s="413"/>
      <c r="Q14" s="413"/>
      <c r="R14" s="413"/>
      <c r="S14" s="413"/>
      <c r="T14" s="413"/>
      <c r="U14" s="413"/>
      <c r="V14" s="413"/>
      <c r="W14" s="413"/>
      <c r="X14" s="413"/>
      <c r="Y14" s="413"/>
      <c r="Z14" s="413"/>
      <c r="AA14" s="413"/>
      <c r="AB14" s="413"/>
      <c r="AC14" s="413"/>
      <c r="AD14" s="414"/>
      <c r="AE14" s="263"/>
      <c r="AF14" s="264"/>
      <c r="AG14" s="260"/>
      <c r="AH14" s="260"/>
      <c r="AI14" s="260"/>
      <c r="AJ14" s="265"/>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row>
    <row r="15" spans="1:69" s="250" customFormat="1">
      <c r="A15" s="248"/>
      <c r="B15" s="259"/>
      <c r="C15" s="260"/>
      <c r="D15" s="260"/>
      <c r="E15" s="260"/>
      <c r="F15" s="261"/>
      <c r="G15" s="266"/>
      <c r="H15" s="415"/>
      <c r="I15" s="416"/>
      <c r="J15" s="416"/>
      <c r="K15" s="416"/>
      <c r="L15" s="416"/>
      <c r="M15" s="416"/>
      <c r="N15" s="416"/>
      <c r="O15" s="416"/>
      <c r="P15" s="416"/>
      <c r="Q15" s="416"/>
      <c r="R15" s="416"/>
      <c r="S15" s="416"/>
      <c r="T15" s="416"/>
      <c r="U15" s="416"/>
      <c r="V15" s="416"/>
      <c r="W15" s="416"/>
      <c r="X15" s="416"/>
      <c r="Y15" s="416"/>
      <c r="Z15" s="416"/>
      <c r="AA15" s="416"/>
      <c r="AB15" s="416"/>
      <c r="AC15" s="416"/>
      <c r="AD15" s="417"/>
      <c r="AE15" s="263"/>
      <c r="AF15" s="264"/>
      <c r="AG15" s="260"/>
      <c r="AH15" s="260"/>
      <c r="AI15" s="260"/>
      <c r="AJ15" s="265"/>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row>
    <row r="16" spans="1:69" s="250" customFormat="1">
      <c r="A16" s="248"/>
      <c r="B16" s="259"/>
      <c r="C16" s="260"/>
      <c r="D16" s="260"/>
      <c r="E16" s="260"/>
      <c r="F16" s="261"/>
      <c r="G16" s="266"/>
      <c r="H16" s="421"/>
      <c r="I16" s="422"/>
      <c r="J16" s="422"/>
      <c r="K16" s="422"/>
      <c r="L16" s="422"/>
      <c r="M16" s="422"/>
      <c r="N16" s="422"/>
      <c r="O16" s="422"/>
      <c r="P16" s="422"/>
      <c r="Q16" s="422"/>
      <c r="R16" s="422"/>
      <c r="S16" s="422"/>
      <c r="T16" s="422"/>
      <c r="U16" s="422"/>
      <c r="V16" s="422"/>
      <c r="W16" s="422"/>
      <c r="X16" s="422"/>
      <c r="Y16" s="422"/>
      <c r="Z16" s="422"/>
      <c r="AA16" s="422"/>
      <c r="AB16" s="422"/>
      <c r="AC16" s="422"/>
      <c r="AD16" s="423"/>
      <c r="AE16" s="263"/>
      <c r="AF16" s="264"/>
      <c r="AG16" s="260"/>
      <c r="AH16" s="260"/>
      <c r="AI16" s="260"/>
      <c r="AJ16" s="265"/>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row>
    <row r="17" spans="1:69" s="250" customFormat="1">
      <c r="A17" s="248"/>
      <c r="B17" s="259"/>
      <c r="C17" s="260"/>
      <c r="D17" s="260"/>
      <c r="E17" s="260"/>
      <c r="F17" s="261"/>
      <c r="G17" s="266"/>
      <c r="H17" s="260"/>
      <c r="I17" s="260"/>
      <c r="J17" s="260"/>
      <c r="K17" s="260"/>
      <c r="L17" s="260"/>
      <c r="M17" s="260"/>
      <c r="N17" s="260"/>
      <c r="O17" s="260"/>
      <c r="P17" s="260"/>
      <c r="Q17" s="260"/>
      <c r="R17" s="260"/>
      <c r="S17" s="260"/>
      <c r="T17" s="260"/>
      <c r="U17" s="260"/>
      <c r="V17" s="260"/>
      <c r="W17" s="260"/>
      <c r="X17" s="260"/>
      <c r="Y17" s="260"/>
      <c r="Z17" s="260"/>
      <c r="AA17" s="260"/>
      <c r="AB17" s="260"/>
      <c r="AC17" s="260"/>
      <c r="AD17" s="260"/>
      <c r="AE17" s="263"/>
      <c r="AF17" s="264"/>
      <c r="AG17" s="260"/>
      <c r="AH17" s="260"/>
      <c r="AI17" s="260"/>
      <c r="AJ17" s="265"/>
      <c r="AK17" s="249"/>
      <c r="AL17" s="249"/>
      <c r="AM17" s="249"/>
      <c r="AN17" s="249"/>
      <c r="AO17" s="249"/>
      <c r="AP17" s="249"/>
      <c r="AQ17" s="249"/>
      <c r="AR17" s="249"/>
      <c r="AS17" s="249"/>
      <c r="AT17" s="249"/>
      <c r="AU17" s="249"/>
      <c r="AV17" s="249"/>
      <c r="AW17" s="249"/>
      <c r="AX17" s="249"/>
      <c r="AY17" s="249"/>
      <c r="AZ17" s="249"/>
      <c r="BA17" s="249"/>
      <c r="BB17" s="249"/>
      <c r="BC17" s="249"/>
      <c r="BD17" s="249"/>
      <c r="BE17" s="249"/>
      <c r="BF17" s="249"/>
      <c r="BG17" s="249"/>
      <c r="BH17" s="249"/>
      <c r="BI17" s="249"/>
      <c r="BJ17" s="249"/>
      <c r="BK17" s="249"/>
      <c r="BL17" s="249"/>
      <c r="BM17" s="249"/>
      <c r="BN17" s="249"/>
      <c r="BO17" s="249"/>
      <c r="BP17" s="249"/>
      <c r="BQ17" s="249"/>
    </row>
    <row r="18" spans="1:69" s="250" customFormat="1">
      <c r="A18" s="248"/>
      <c r="B18" s="259"/>
      <c r="C18" s="260"/>
      <c r="D18" s="260"/>
      <c r="E18" s="260"/>
      <c r="F18" s="261"/>
      <c r="G18" s="266"/>
      <c r="H18" s="424" t="s">
        <v>160</v>
      </c>
      <c r="I18" s="425"/>
      <c r="J18" s="425"/>
      <c r="K18" s="425"/>
      <c r="L18" s="425"/>
      <c r="M18" s="425"/>
      <c r="N18" s="425"/>
      <c r="O18" s="425"/>
      <c r="P18" s="425"/>
      <c r="Q18" s="425"/>
      <c r="R18" s="425"/>
      <c r="S18" s="425"/>
      <c r="T18" s="425"/>
      <c r="U18" s="425"/>
      <c r="V18" s="425"/>
      <c r="W18" s="425"/>
      <c r="X18" s="425"/>
      <c r="Y18" s="425"/>
      <c r="Z18" s="425"/>
      <c r="AA18" s="425"/>
      <c r="AB18" s="425"/>
      <c r="AC18" s="425"/>
      <c r="AD18" s="426"/>
      <c r="AE18" s="263"/>
      <c r="AF18" s="264"/>
      <c r="AG18" s="260"/>
      <c r="AH18" s="260"/>
      <c r="AI18" s="260"/>
      <c r="AJ18" s="265"/>
      <c r="AK18" s="249"/>
      <c r="AL18" s="249"/>
      <c r="AM18" s="249"/>
      <c r="AN18" s="249"/>
      <c r="AO18" s="249"/>
      <c r="AP18" s="249"/>
      <c r="AQ18" s="249"/>
      <c r="AR18" s="249"/>
      <c r="AS18" s="249"/>
      <c r="AT18" s="249"/>
      <c r="AU18" s="249"/>
      <c r="AV18" s="249"/>
      <c r="AW18" s="249"/>
      <c r="AX18" s="249"/>
      <c r="AY18" s="249"/>
      <c r="AZ18" s="249"/>
      <c r="BA18" s="249"/>
      <c r="BB18" s="249"/>
      <c r="BC18" s="249"/>
      <c r="BD18" s="249"/>
      <c r="BE18" s="249"/>
      <c r="BF18" s="249"/>
      <c r="BG18" s="249"/>
      <c r="BH18" s="249"/>
      <c r="BI18" s="249"/>
      <c r="BJ18" s="249"/>
      <c r="BK18" s="249"/>
      <c r="BL18" s="249"/>
      <c r="BM18" s="249"/>
      <c r="BN18" s="249"/>
      <c r="BO18" s="249"/>
      <c r="BP18" s="249"/>
      <c r="BQ18" s="249"/>
    </row>
    <row r="19" spans="1:69" s="250" customFormat="1">
      <c r="A19" s="248"/>
      <c r="B19" s="259"/>
      <c r="C19" s="260"/>
      <c r="D19" s="260"/>
      <c r="E19" s="260"/>
      <c r="F19" s="261"/>
      <c r="G19" s="266"/>
      <c r="H19" s="260"/>
      <c r="I19" s="260"/>
      <c r="J19" s="260"/>
      <c r="K19" s="260"/>
      <c r="L19" s="260"/>
      <c r="M19" s="260"/>
      <c r="N19" s="260"/>
      <c r="O19" s="260"/>
      <c r="P19" s="260"/>
      <c r="Q19" s="260"/>
      <c r="R19" s="260"/>
      <c r="S19" s="260"/>
      <c r="T19" s="260"/>
      <c r="U19" s="260"/>
      <c r="V19" s="260"/>
      <c r="W19" s="260"/>
      <c r="X19" s="260"/>
      <c r="Y19" s="260"/>
      <c r="Z19" s="260"/>
      <c r="AA19" s="260"/>
      <c r="AB19" s="260"/>
      <c r="AC19" s="260"/>
      <c r="AD19" s="260"/>
      <c r="AE19" s="263"/>
      <c r="AF19" s="264"/>
      <c r="AG19" s="260"/>
      <c r="AH19" s="260"/>
      <c r="AI19" s="260"/>
      <c r="AJ19" s="265"/>
      <c r="AK19" s="249"/>
      <c r="AL19" s="249"/>
      <c r="AM19" s="249"/>
      <c r="AN19" s="249"/>
      <c r="AO19" s="249"/>
      <c r="AP19" s="249"/>
      <c r="AQ19" s="249"/>
      <c r="AR19" s="249"/>
      <c r="AS19" s="249"/>
      <c r="AT19" s="249"/>
      <c r="AU19" s="249"/>
      <c r="AV19" s="249"/>
      <c r="AW19" s="249"/>
      <c r="AX19" s="249"/>
      <c r="AY19" s="249"/>
      <c r="AZ19" s="249"/>
      <c r="BA19" s="249"/>
      <c r="BB19" s="249"/>
      <c r="BC19" s="249"/>
      <c r="BD19" s="249"/>
      <c r="BE19" s="249"/>
      <c r="BF19" s="249"/>
      <c r="BG19" s="249"/>
      <c r="BH19" s="249"/>
      <c r="BI19" s="249"/>
      <c r="BJ19" s="249"/>
      <c r="BK19" s="249"/>
      <c r="BL19" s="249"/>
      <c r="BM19" s="249"/>
      <c r="BN19" s="249"/>
      <c r="BO19" s="249"/>
      <c r="BP19" s="249"/>
      <c r="BQ19" s="249"/>
    </row>
    <row r="20" spans="1:69" s="250" customFormat="1">
      <c r="A20" s="248"/>
      <c r="B20" s="259"/>
      <c r="C20" s="260"/>
      <c r="D20" s="260"/>
      <c r="E20" s="260"/>
      <c r="F20" s="261"/>
      <c r="G20" s="266"/>
      <c r="H20" s="412" t="s">
        <v>161</v>
      </c>
      <c r="I20" s="413"/>
      <c r="J20" s="413"/>
      <c r="K20" s="413"/>
      <c r="L20" s="413"/>
      <c r="M20" s="413"/>
      <c r="N20" s="413"/>
      <c r="O20" s="413"/>
      <c r="P20" s="413"/>
      <c r="Q20" s="413"/>
      <c r="R20" s="413"/>
      <c r="S20" s="413"/>
      <c r="T20" s="413"/>
      <c r="U20" s="413"/>
      <c r="V20" s="413"/>
      <c r="W20" s="413"/>
      <c r="X20" s="413"/>
      <c r="Y20" s="413"/>
      <c r="Z20" s="413"/>
      <c r="AA20" s="413"/>
      <c r="AB20" s="413"/>
      <c r="AC20" s="413"/>
      <c r="AD20" s="414"/>
      <c r="AE20" s="263"/>
      <c r="AF20" s="264"/>
      <c r="AG20" s="260"/>
      <c r="AH20" s="260"/>
      <c r="AI20" s="260"/>
      <c r="AJ20" s="265"/>
      <c r="AK20" s="249"/>
      <c r="AL20" s="249"/>
      <c r="AM20" s="249"/>
      <c r="AN20" s="249"/>
      <c r="AO20" s="249"/>
      <c r="AP20" s="249"/>
      <c r="AQ20" s="249"/>
      <c r="AR20" s="249"/>
      <c r="AS20" s="249"/>
      <c r="AT20" s="249"/>
      <c r="AU20" s="249"/>
      <c r="AV20" s="249"/>
      <c r="AW20" s="249"/>
      <c r="AX20" s="249"/>
      <c r="AY20" s="249"/>
      <c r="AZ20" s="249"/>
      <c r="BA20" s="249"/>
      <c r="BB20" s="249"/>
      <c r="BC20" s="249"/>
      <c r="BD20" s="249"/>
      <c r="BE20" s="249"/>
      <c r="BF20" s="249"/>
      <c r="BG20" s="249"/>
      <c r="BH20" s="249"/>
      <c r="BI20" s="249"/>
      <c r="BJ20" s="249"/>
      <c r="BK20" s="249"/>
      <c r="BL20" s="249"/>
      <c r="BM20" s="249"/>
      <c r="BN20" s="249"/>
      <c r="BO20" s="249"/>
      <c r="BP20" s="249"/>
      <c r="BQ20" s="249"/>
    </row>
    <row r="21" spans="1:69" s="250" customFormat="1">
      <c r="A21" s="248"/>
      <c r="B21" s="259"/>
      <c r="C21" s="260"/>
      <c r="D21" s="260"/>
      <c r="E21" s="260"/>
      <c r="F21" s="261"/>
      <c r="G21" s="266"/>
      <c r="H21" s="427"/>
      <c r="I21" s="428"/>
      <c r="J21" s="428"/>
      <c r="K21" s="428"/>
      <c r="L21" s="428"/>
      <c r="M21" s="428"/>
      <c r="N21" s="428"/>
      <c r="O21" s="428"/>
      <c r="P21" s="428"/>
      <c r="Q21" s="428"/>
      <c r="R21" s="428"/>
      <c r="S21" s="428"/>
      <c r="T21" s="428"/>
      <c r="U21" s="428"/>
      <c r="V21" s="428"/>
      <c r="W21" s="428"/>
      <c r="X21" s="428"/>
      <c r="Y21" s="428"/>
      <c r="Z21" s="428"/>
      <c r="AA21" s="428"/>
      <c r="AB21" s="428"/>
      <c r="AC21" s="428"/>
      <c r="AD21" s="429"/>
      <c r="AE21" s="263"/>
      <c r="AF21" s="264"/>
      <c r="AG21" s="260"/>
      <c r="AH21" s="260"/>
      <c r="AI21" s="260"/>
      <c r="AJ21" s="265"/>
      <c r="AK21" s="249"/>
      <c r="AL21" s="249"/>
      <c r="AM21" s="249"/>
      <c r="AN21" s="249"/>
      <c r="AO21" s="249"/>
      <c r="AP21" s="249"/>
      <c r="AQ21" s="249"/>
      <c r="AR21" s="249"/>
      <c r="AS21" s="249"/>
      <c r="AT21" s="249"/>
      <c r="AU21" s="249"/>
      <c r="AV21" s="249"/>
      <c r="AW21" s="249"/>
      <c r="AX21" s="249"/>
      <c r="AY21" s="249"/>
      <c r="AZ21" s="249"/>
      <c r="BA21" s="249"/>
      <c r="BB21" s="249"/>
      <c r="BC21" s="249"/>
      <c r="BD21" s="249"/>
      <c r="BE21" s="249"/>
      <c r="BF21" s="249"/>
      <c r="BG21" s="249"/>
      <c r="BH21" s="249"/>
      <c r="BI21" s="249"/>
      <c r="BJ21" s="249"/>
      <c r="BK21" s="249"/>
      <c r="BL21" s="249"/>
      <c r="BM21" s="249"/>
      <c r="BN21" s="249"/>
      <c r="BO21" s="249"/>
      <c r="BP21" s="249"/>
      <c r="BQ21" s="249"/>
    </row>
    <row r="22" spans="1:69" s="250" customFormat="1">
      <c r="A22" s="248"/>
      <c r="B22" s="259"/>
      <c r="C22" s="260"/>
      <c r="D22" s="260"/>
      <c r="E22" s="260"/>
      <c r="F22" s="261"/>
      <c r="G22" s="266"/>
      <c r="H22" s="260"/>
      <c r="I22" s="260"/>
      <c r="J22" s="260"/>
      <c r="K22" s="260"/>
      <c r="L22" s="260"/>
      <c r="M22" s="260"/>
      <c r="N22" s="260"/>
      <c r="O22" s="260"/>
      <c r="P22" s="260"/>
      <c r="Q22" s="260"/>
      <c r="R22" s="260"/>
      <c r="S22" s="260"/>
      <c r="T22" s="260"/>
      <c r="U22" s="260"/>
      <c r="V22" s="260"/>
      <c r="W22" s="260"/>
      <c r="X22" s="260"/>
      <c r="Y22" s="260"/>
      <c r="Z22" s="260"/>
      <c r="AA22" s="260"/>
      <c r="AB22" s="260"/>
      <c r="AC22" s="260"/>
      <c r="AD22" s="260"/>
      <c r="AE22" s="263"/>
      <c r="AF22" s="264"/>
      <c r="AG22" s="260"/>
      <c r="AH22" s="260"/>
      <c r="AI22" s="260"/>
      <c r="AJ22" s="265"/>
      <c r="AK22" s="249"/>
      <c r="AL22" s="249"/>
      <c r="AM22" s="249"/>
      <c r="AN22" s="249"/>
      <c r="AO22" s="249"/>
      <c r="AP22" s="249"/>
      <c r="AQ22" s="249"/>
      <c r="AR22" s="249"/>
      <c r="AS22" s="249"/>
      <c r="AT22" s="249"/>
      <c r="AU22" s="249"/>
      <c r="AV22" s="249"/>
      <c r="AW22" s="249"/>
      <c r="AX22" s="249"/>
      <c r="AY22" s="249"/>
      <c r="AZ22" s="249"/>
      <c r="BA22" s="249"/>
      <c r="BB22" s="249"/>
      <c r="BC22" s="249"/>
      <c r="BD22" s="249"/>
      <c r="BE22" s="249"/>
      <c r="BF22" s="249"/>
      <c r="BG22" s="249"/>
      <c r="BH22" s="249"/>
      <c r="BI22" s="249"/>
      <c r="BJ22" s="249"/>
      <c r="BK22" s="249"/>
      <c r="BL22" s="249"/>
      <c r="BM22" s="249"/>
      <c r="BN22" s="249"/>
      <c r="BO22" s="249"/>
      <c r="BP22" s="249"/>
      <c r="BQ22" s="249"/>
    </row>
    <row r="23" spans="1:69" s="250" customFormat="1">
      <c r="A23" s="248"/>
      <c r="B23" s="259"/>
      <c r="C23" s="260"/>
      <c r="D23" s="260"/>
      <c r="E23" s="260"/>
      <c r="F23" s="261"/>
      <c r="G23" s="266"/>
      <c r="H23" s="424" t="s">
        <v>162</v>
      </c>
      <c r="I23" s="425"/>
      <c r="J23" s="425"/>
      <c r="K23" s="425"/>
      <c r="L23" s="425"/>
      <c r="M23" s="426"/>
      <c r="N23" s="260"/>
      <c r="O23" s="260"/>
      <c r="P23" s="260"/>
      <c r="Q23" s="260"/>
      <c r="R23" s="260"/>
      <c r="S23" s="260"/>
      <c r="T23" s="260"/>
      <c r="U23" s="260"/>
      <c r="V23" s="260"/>
      <c r="W23" s="260"/>
      <c r="X23" s="260"/>
      <c r="Y23" s="260"/>
      <c r="Z23" s="260"/>
      <c r="AA23" s="260"/>
      <c r="AB23" s="260"/>
      <c r="AC23" s="260"/>
      <c r="AD23" s="260"/>
      <c r="AE23" s="263"/>
      <c r="AF23" s="264"/>
      <c r="AG23" s="260"/>
      <c r="AH23" s="260"/>
      <c r="AI23" s="260"/>
      <c r="AJ23" s="265"/>
      <c r="AK23" s="249"/>
      <c r="AL23" s="249"/>
      <c r="AM23" s="249"/>
      <c r="AN23" s="249"/>
      <c r="AO23" s="249"/>
      <c r="AP23" s="249"/>
      <c r="AQ23" s="249"/>
      <c r="AR23" s="249"/>
      <c r="AS23" s="249"/>
      <c r="AT23" s="249"/>
      <c r="AU23" s="249"/>
      <c r="AV23" s="249"/>
      <c r="AW23" s="249"/>
      <c r="AX23" s="249"/>
      <c r="AY23" s="249"/>
      <c r="AZ23" s="249"/>
      <c r="BA23" s="249"/>
      <c r="BB23" s="249"/>
      <c r="BC23" s="249"/>
      <c r="BD23" s="249"/>
      <c r="BE23" s="249"/>
      <c r="BF23" s="249"/>
      <c r="BG23" s="249"/>
      <c r="BH23" s="249"/>
      <c r="BI23" s="249"/>
      <c r="BJ23" s="249"/>
      <c r="BK23" s="249"/>
      <c r="BL23" s="249"/>
      <c r="BM23" s="249"/>
      <c r="BN23" s="249"/>
      <c r="BO23" s="249"/>
      <c r="BP23" s="249"/>
      <c r="BQ23" s="249"/>
    </row>
    <row r="24" spans="1:69" s="250" customFormat="1">
      <c r="A24" s="248"/>
      <c r="B24" s="259"/>
      <c r="C24" s="260"/>
      <c r="D24" s="260"/>
      <c r="E24" s="260"/>
      <c r="F24" s="261"/>
      <c r="G24" s="266"/>
      <c r="H24" s="430" t="s">
        <v>175</v>
      </c>
      <c r="I24" s="430"/>
      <c r="J24" s="430"/>
      <c r="K24" s="430"/>
      <c r="L24" s="430"/>
      <c r="M24" s="430"/>
      <c r="N24" s="430"/>
      <c r="O24" s="430"/>
      <c r="P24" s="430"/>
      <c r="Q24" s="430"/>
      <c r="R24" s="430"/>
      <c r="S24" s="430"/>
      <c r="T24" s="430"/>
      <c r="U24" s="430"/>
      <c r="V24" s="430"/>
      <c r="W24" s="430"/>
      <c r="X24" s="430"/>
      <c r="Y24" s="430"/>
      <c r="Z24" s="430"/>
      <c r="AA24" s="430"/>
      <c r="AB24" s="430"/>
      <c r="AC24" s="430"/>
      <c r="AD24" s="430"/>
      <c r="AE24" s="263"/>
      <c r="AF24" s="264"/>
      <c r="AG24" s="260"/>
      <c r="AH24" s="260"/>
      <c r="AI24" s="260"/>
      <c r="AJ24" s="265"/>
      <c r="AK24" s="249"/>
      <c r="AL24" s="249"/>
      <c r="AM24" s="249"/>
      <c r="AN24" s="249"/>
      <c r="AO24" s="249"/>
      <c r="AP24" s="249"/>
      <c r="AQ24" s="249"/>
      <c r="AR24" s="249"/>
      <c r="AS24" s="249"/>
      <c r="AT24" s="249"/>
      <c r="AU24" s="249"/>
      <c r="AV24" s="249"/>
      <c r="AW24" s="249"/>
      <c r="AX24" s="249"/>
      <c r="AY24" s="249"/>
      <c r="AZ24" s="249"/>
      <c r="BA24" s="249"/>
      <c r="BB24" s="249"/>
      <c r="BC24" s="249"/>
      <c r="BD24" s="249"/>
      <c r="BE24" s="249"/>
      <c r="BF24" s="249"/>
      <c r="BG24" s="249"/>
      <c r="BH24" s="249"/>
      <c r="BI24" s="249"/>
      <c r="BJ24" s="249"/>
      <c r="BK24" s="249"/>
      <c r="BL24" s="249"/>
      <c r="BM24" s="249"/>
      <c r="BN24" s="249"/>
      <c r="BO24" s="249"/>
      <c r="BP24" s="249"/>
      <c r="BQ24" s="249"/>
    </row>
    <row r="25" spans="1:69" s="250" customFormat="1">
      <c r="A25" s="248"/>
      <c r="B25" s="259"/>
      <c r="C25" s="260"/>
      <c r="D25" s="260"/>
      <c r="E25" s="260"/>
      <c r="F25" s="261"/>
      <c r="G25" s="266"/>
      <c r="H25" s="260"/>
      <c r="I25" s="260"/>
      <c r="J25" s="260"/>
      <c r="K25" s="260"/>
      <c r="L25" s="260"/>
      <c r="M25" s="260"/>
      <c r="N25" s="260"/>
      <c r="O25" s="260"/>
      <c r="P25" s="260"/>
      <c r="Q25" s="260"/>
      <c r="R25" s="260"/>
      <c r="S25" s="260"/>
      <c r="T25" s="260"/>
      <c r="U25" s="260"/>
      <c r="V25" s="260"/>
      <c r="W25" s="260"/>
      <c r="X25" s="260"/>
      <c r="Y25" s="260"/>
      <c r="Z25" s="260"/>
      <c r="AA25" s="260"/>
      <c r="AB25" s="260"/>
      <c r="AC25" s="260"/>
      <c r="AD25" s="260"/>
      <c r="AE25" s="263"/>
      <c r="AF25" s="264"/>
      <c r="AG25" s="260"/>
      <c r="AH25" s="260"/>
      <c r="AI25" s="260"/>
      <c r="AJ25" s="265"/>
      <c r="AK25" s="249"/>
      <c r="AL25" s="249"/>
      <c r="AM25" s="249"/>
      <c r="AN25" s="249"/>
      <c r="AO25" s="249"/>
      <c r="AP25" s="249"/>
      <c r="AQ25" s="249"/>
      <c r="AR25" s="249"/>
      <c r="AS25" s="249"/>
      <c r="AT25" s="249"/>
      <c r="AU25" s="249"/>
      <c r="AV25" s="249"/>
      <c r="AW25" s="249"/>
      <c r="AX25" s="249"/>
      <c r="AY25" s="249"/>
      <c r="AZ25" s="249"/>
      <c r="BA25" s="249"/>
      <c r="BB25" s="249"/>
      <c r="BC25" s="249"/>
      <c r="BD25" s="249"/>
      <c r="BE25" s="249"/>
      <c r="BF25" s="249"/>
      <c r="BG25" s="249"/>
      <c r="BH25" s="249"/>
      <c r="BI25" s="249"/>
      <c r="BJ25" s="249"/>
      <c r="BK25" s="249"/>
      <c r="BL25" s="249"/>
      <c r="BM25" s="249"/>
      <c r="BN25" s="249"/>
      <c r="BO25" s="249"/>
      <c r="BP25" s="249"/>
      <c r="BQ25" s="249"/>
    </row>
    <row r="26" spans="1:69" s="250" customFormat="1">
      <c r="A26" s="248"/>
      <c r="B26" s="259"/>
      <c r="C26" s="260"/>
      <c r="D26" s="260"/>
      <c r="E26" s="260"/>
      <c r="F26" s="261"/>
      <c r="G26" s="266"/>
      <c r="H26" s="412" t="s">
        <v>163</v>
      </c>
      <c r="I26" s="413"/>
      <c r="J26" s="413"/>
      <c r="K26" s="413"/>
      <c r="L26" s="413"/>
      <c r="M26" s="413"/>
      <c r="N26" s="413"/>
      <c r="O26" s="413"/>
      <c r="P26" s="413"/>
      <c r="Q26" s="413"/>
      <c r="R26" s="413"/>
      <c r="S26" s="413"/>
      <c r="T26" s="413"/>
      <c r="U26" s="413"/>
      <c r="V26" s="413"/>
      <c r="W26" s="413"/>
      <c r="X26" s="413"/>
      <c r="Y26" s="413"/>
      <c r="Z26" s="413"/>
      <c r="AA26" s="413"/>
      <c r="AB26" s="413"/>
      <c r="AC26" s="413"/>
      <c r="AD26" s="414"/>
      <c r="AE26" s="263"/>
      <c r="AF26" s="264"/>
      <c r="AG26" s="260"/>
      <c r="AH26" s="260"/>
      <c r="AI26" s="260"/>
      <c r="AJ26" s="265"/>
      <c r="AK26" s="249"/>
      <c r="AL26" s="249"/>
      <c r="AM26" s="249"/>
      <c r="AN26" s="249"/>
      <c r="AO26" s="249"/>
      <c r="AP26" s="249"/>
      <c r="AQ26" s="249"/>
      <c r="AR26" s="249"/>
      <c r="AS26" s="249"/>
      <c r="AT26" s="249"/>
      <c r="AU26" s="249"/>
      <c r="AV26" s="249"/>
      <c r="AW26" s="249"/>
      <c r="AX26" s="249"/>
      <c r="AY26" s="249"/>
      <c r="AZ26" s="249"/>
      <c r="BA26" s="249"/>
      <c r="BB26" s="249"/>
      <c r="BC26" s="249"/>
      <c r="BD26" s="249"/>
      <c r="BE26" s="249"/>
      <c r="BF26" s="249"/>
      <c r="BG26" s="249"/>
      <c r="BH26" s="249"/>
      <c r="BI26" s="249"/>
      <c r="BJ26" s="249"/>
      <c r="BK26" s="249"/>
      <c r="BL26" s="249"/>
      <c r="BM26" s="249"/>
      <c r="BN26" s="249"/>
      <c r="BO26" s="249"/>
      <c r="BP26" s="249"/>
      <c r="BQ26" s="249"/>
    </row>
    <row r="27" spans="1:69" s="250" customFormat="1">
      <c r="A27" s="248"/>
      <c r="B27" s="259"/>
      <c r="C27" s="260"/>
      <c r="D27" s="260"/>
      <c r="E27" s="260"/>
      <c r="F27" s="261"/>
      <c r="G27" s="266"/>
      <c r="H27" s="421"/>
      <c r="I27" s="422"/>
      <c r="J27" s="422"/>
      <c r="K27" s="422"/>
      <c r="L27" s="422"/>
      <c r="M27" s="422"/>
      <c r="N27" s="422"/>
      <c r="O27" s="422"/>
      <c r="P27" s="422"/>
      <c r="Q27" s="422"/>
      <c r="R27" s="422"/>
      <c r="S27" s="422"/>
      <c r="T27" s="422"/>
      <c r="U27" s="422"/>
      <c r="V27" s="422"/>
      <c r="W27" s="422"/>
      <c r="X27" s="422"/>
      <c r="Y27" s="422"/>
      <c r="Z27" s="422"/>
      <c r="AA27" s="422"/>
      <c r="AB27" s="422"/>
      <c r="AC27" s="422"/>
      <c r="AD27" s="423"/>
      <c r="AE27" s="263"/>
      <c r="AF27" s="264"/>
      <c r="AG27" s="260"/>
      <c r="AH27" s="260"/>
      <c r="AI27" s="260"/>
      <c r="AJ27" s="265"/>
      <c r="AK27" s="249"/>
      <c r="AL27" s="249"/>
      <c r="AM27" s="249"/>
      <c r="AN27" s="249"/>
      <c r="AO27" s="249"/>
      <c r="AP27" s="249"/>
      <c r="AQ27" s="249"/>
      <c r="AR27" s="249"/>
      <c r="AS27" s="249"/>
      <c r="AT27" s="249"/>
      <c r="AU27" s="249"/>
      <c r="AV27" s="249"/>
      <c r="AW27" s="249"/>
      <c r="AX27" s="249"/>
      <c r="AY27" s="249"/>
      <c r="AZ27" s="249"/>
      <c r="BA27" s="249"/>
      <c r="BB27" s="249"/>
      <c r="BC27" s="249"/>
      <c r="BD27" s="249"/>
      <c r="BE27" s="249"/>
      <c r="BF27" s="249"/>
      <c r="BG27" s="249"/>
      <c r="BH27" s="249"/>
      <c r="BI27" s="249"/>
      <c r="BJ27" s="249"/>
      <c r="BK27" s="249"/>
      <c r="BL27" s="249"/>
      <c r="BM27" s="249"/>
      <c r="BN27" s="249"/>
      <c r="BO27" s="249"/>
      <c r="BP27" s="249"/>
      <c r="BQ27" s="249"/>
    </row>
    <row r="28" spans="1:69" s="250" customFormat="1">
      <c r="A28" s="248"/>
      <c r="B28" s="259"/>
      <c r="C28" s="260"/>
      <c r="D28" s="260"/>
      <c r="E28" s="260"/>
      <c r="F28" s="261"/>
      <c r="G28" s="266"/>
      <c r="H28" s="260"/>
      <c r="I28" s="260"/>
      <c r="J28" s="260"/>
      <c r="K28" s="260"/>
      <c r="L28" s="260"/>
      <c r="M28" s="260"/>
      <c r="N28" s="260"/>
      <c r="O28" s="260"/>
      <c r="P28" s="260"/>
      <c r="Q28" s="260"/>
      <c r="R28" s="260"/>
      <c r="S28" s="260"/>
      <c r="T28" s="260"/>
      <c r="U28" s="260"/>
      <c r="V28" s="260"/>
      <c r="W28" s="260"/>
      <c r="X28" s="260"/>
      <c r="Y28" s="260"/>
      <c r="Z28" s="260"/>
      <c r="AA28" s="260"/>
      <c r="AB28" s="260"/>
      <c r="AC28" s="260"/>
      <c r="AD28" s="260"/>
      <c r="AE28" s="263"/>
      <c r="AF28" s="264"/>
      <c r="AG28" s="260"/>
      <c r="AH28" s="260"/>
      <c r="AI28" s="260"/>
      <c r="AJ28" s="265"/>
      <c r="AK28" s="249"/>
      <c r="AL28" s="249"/>
      <c r="AM28" s="249"/>
      <c r="AN28" s="249"/>
      <c r="AO28" s="249"/>
      <c r="AP28" s="249"/>
      <c r="AQ28" s="249"/>
      <c r="AR28" s="249"/>
      <c r="AS28" s="249"/>
      <c r="AT28" s="249"/>
      <c r="AU28" s="249"/>
      <c r="AV28" s="249"/>
      <c r="AW28" s="249"/>
      <c r="AX28" s="249"/>
      <c r="AY28" s="249"/>
      <c r="AZ28" s="249"/>
      <c r="BA28" s="249"/>
      <c r="BB28" s="249"/>
      <c r="BC28" s="249"/>
      <c r="BD28" s="249"/>
      <c r="BE28" s="249"/>
      <c r="BF28" s="249"/>
      <c r="BG28" s="249"/>
      <c r="BH28" s="249"/>
      <c r="BI28" s="249"/>
      <c r="BJ28" s="249"/>
      <c r="BK28" s="249"/>
      <c r="BL28" s="249"/>
      <c r="BM28" s="249"/>
      <c r="BN28" s="249"/>
      <c r="BO28" s="249"/>
      <c r="BP28" s="249"/>
      <c r="BQ28" s="249"/>
    </row>
    <row r="29" spans="1:69" s="250" customFormat="1">
      <c r="A29" s="248"/>
      <c r="B29" s="259"/>
      <c r="C29" s="260"/>
      <c r="D29" s="260"/>
      <c r="E29" s="260"/>
      <c r="F29" s="261"/>
      <c r="G29" s="266"/>
      <c r="H29" s="424" t="s">
        <v>164</v>
      </c>
      <c r="I29" s="425"/>
      <c r="J29" s="425"/>
      <c r="K29" s="425"/>
      <c r="L29" s="425"/>
      <c r="M29" s="425"/>
      <c r="N29" s="425"/>
      <c r="O29" s="425"/>
      <c r="P29" s="425"/>
      <c r="Q29" s="425"/>
      <c r="R29" s="425"/>
      <c r="S29" s="425"/>
      <c r="T29" s="425"/>
      <c r="U29" s="425"/>
      <c r="V29" s="425"/>
      <c r="W29" s="425"/>
      <c r="X29" s="426"/>
      <c r="Y29" s="260"/>
      <c r="Z29" s="260"/>
      <c r="AA29" s="260"/>
      <c r="AB29" s="260"/>
      <c r="AC29" s="260"/>
      <c r="AD29" s="260"/>
      <c r="AE29" s="263"/>
      <c r="AF29" s="264"/>
      <c r="AG29" s="260"/>
      <c r="AH29" s="260"/>
      <c r="AI29" s="260"/>
      <c r="AJ29" s="265"/>
      <c r="AK29" s="249"/>
      <c r="AL29" s="249"/>
      <c r="AM29" s="249"/>
      <c r="AN29" s="249"/>
      <c r="AO29" s="249"/>
      <c r="AP29" s="249"/>
      <c r="AQ29" s="249"/>
      <c r="AR29" s="249"/>
      <c r="AS29" s="249"/>
      <c r="AT29" s="249"/>
      <c r="AU29" s="249"/>
      <c r="AV29" s="249"/>
      <c r="AW29" s="249"/>
      <c r="AX29" s="249"/>
      <c r="AY29" s="249"/>
      <c r="AZ29" s="249"/>
      <c r="BA29" s="249"/>
      <c r="BB29" s="249"/>
      <c r="BC29" s="249"/>
      <c r="BD29" s="249"/>
      <c r="BE29" s="249"/>
      <c r="BF29" s="249"/>
      <c r="BG29" s="249"/>
      <c r="BH29" s="249"/>
      <c r="BI29" s="249"/>
      <c r="BJ29" s="249"/>
      <c r="BK29" s="249"/>
      <c r="BL29" s="249"/>
      <c r="BM29" s="249"/>
      <c r="BN29" s="249"/>
      <c r="BO29" s="249"/>
      <c r="BP29" s="249"/>
      <c r="BQ29" s="249"/>
    </row>
    <row r="30" spans="1:69" s="250" customFormat="1">
      <c r="A30" s="248"/>
      <c r="B30" s="259"/>
      <c r="C30" s="260"/>
      <c r="D30" s="260"/>
      <c r="E30" s="260"/>
      <c r="F30" s="261"/>
      <c r="G30" s="266"/>
      <c r="H30" s="29" t="s">
        <v>165</v>
      </c>
      <c r="I30" s="260"/>
      <c r="J30" s="260"/>
      <c r="K30" s="260"/>
      <c r="L30" s="260"/>
      <c r="M30" s="260"/>
      <c r="N30" s="260"/>
      <c r="O30" s="260"/>
      <c r="P30" s="260"/>
      <c r="Q30" s="260"/>
      <c r="R30" s="260"/>
      <c r="S30" s="260"/>
      <c r="T30" s="260"/>
      <c r="U30" s="260"/>
      <c r="V30" s="260"/>
      <c r="W30" s="260"/>
      <c r="X30" s="260"/>
      <c r="Y30" s="260"/>
      <c r="Z30" s="260"/>
      <c r="AA30" s="260"/>
      <c r="AB30" s="260"/>
      <c r="AC30" s="260"/>
      <c r="AD30" s="260"/>
      <c r="AE30" s="263"/>
      <c r="AF30" s="264"/>
      <c r="AG30" s="260"/>
      <c r="AH30" s="260"/>
      <c r="AI30" s="260"/>
      <c r="AJ30" s="265"/>
      <c r="AK30" s="249"/>
      <c r="AL30" s="249"/>
      <c r="AM30" s="249"/>
      <c r="AN30" s="249"/>
      <c r="AO30" s="249"/>
      <c r="AP30" s="249"/>
      <c r="AQ30" s="249"/>
      <c r="AR30" s="249"/>
      <c r="AS30" s="249"/>
      <c r="AT30" s="249"/>
      <c r="AU30" s="249"/>
      <c r="AV30" s="249"/>
      <c r="AW30" s="249"/>
      <c r="AX30" s="249"/>
      <c r="AY30" s="249"/>
      <c r="AZ30" s="249"/>
      <c r="BA30" s="249"/>
      <c r="BB30" s="249"/>
      <c r="BC30" s="249"/>
      <c r="BD30" s="249"/>
      <c r="BE30" s="249"/>
      <c r="BF30" s="249"/>
      <c r="BG30" s="249"/>
      <c r="BH30" s="249"/>
      <c r="BI30" s="249"/>
      <c r="BJ30" s="249"/>
      <c r="BK30" s="249"/>
      <c r="BL30" s="249"/>
      <c r="BM30" s="249"/>
      <c r="BN30" s="249"/>
      <c r="BO30" s="249"/>
      <c r="BP30" s="249"/>
      <c r="BQ30" s="249"/>
    </row>
    <row r="31" spans="1:69" s="250" customFormat="1">
      <c r="A31" s="248"/>
      <c r="B31" s="259"/>
      <c r="C31" s="260"/>
      <c r="D31" s="260"/>
      <c r="E31" s="260"/>
      <c r="F31" s="261"/>
      <c r="G31" s="266"/>
      <c r="H31" s="260"/>
      <c r="I31" s="260"/>
      <c r="J31" s="260"/>
      <c r="K31" s="260"/>
      <c r="L31" s="260"/>
      <c r="M31" s="260"/>
      <c r="N31" s="260"/>
      <c r="O31" s="260"/>
      <c r="P31" s="260"/>
      <c r="Q31" s="260"/>
      <c r="R31" s="260"/>
      <c r="S31" s="260"/>
      <c r="T31" s="260"/>
      <c r="U31" s="260"/>
      <c r="V31" s="260"/>
      <c r="W31" s="260"/>
      <c r="X31" s="260"/>
      <c r="Y31" s="260"/>
      <c r="Z31" s="260"/>
      <c r="AA31" s="260"/>
      <c r="AB31" s="260"/>
      <c r="AC31" s="260"/>
      <c r="AD31" s="260"/>
      <c r="AE31" s="263"/>
      <c r="AF31" s="264"/>
      <c r="AG31" s="260"/>
      <c r="AH31" s="260"/>
      <c r="AI31" s="260"/>
      <c r="AJ31" s="265"/>
      <c r="AK31" s="249"/>
      <c r="AL31" s="249"/>
      <c r="AM31" s="249"/>
      <c r="AN31" s="249"/>
      <c r="AO31" s="249"/>
      <c r="AP31" s="249"/>
      <c r="AQ31" s="249"/>
      <c r="AR31" s="249"/>
      <c r="AS31" s="249"/>
      <c r="AT31" s="249"/>
      <c r="AU31" s="249"/>
      <c r="AV31" s="249"/>
      <c r="AW31" s="249"/>
      <c r="AX31" s="249"/>
      <c r="AY31" s="249"/>
      <c r="AZ31" s="249"/>
      <c r="BA31" s="249"/>
      <c r="BB31" s="249"/>
      <c r="BC31" s="249"/>
      <c r="BD31" s="249"/>
      <c r="BE31" s="249"/>
      <c r="BF31" s="249"/>
      <c r="BG31" s="249"/>
      <c r="BH31" s="249"/>
      <c r="BI31" s="249"/>
      <c r="BJ31" s="249"/>
      <c r="BK31" s="249"/>
      <c r="BL31" s="249"/>
      <c r="BM31" s="249"/>
      <c r="BN31" s="249"/>
      <c r="BO31" s="249"/>
      <c r="BP31" s="249"/>
      <c r="BQ31" s="249"/>
    </row>
    <row r="32" spans="1:69" s="250" customFormat="1">
      <c r="A32" s="248"/>
      <c r="B32" s="259"/>
      <c r="C32" s="260"/>
      <c r="D32" s="260"/>
      <c r="E32" s="260"/>
      <c r="F32" s="261"/>
      <c r="G32" s="266"/>
      <c r="H32" s="260" t="s">
        <v>166</v>
      </c>
      <c r="I32" s="260"/>
      <c r="J32" s="260"/>
      <c r="K32" s="260"/>
      <c r="L32" s="260"/>
      <c r="M32" s="260"/>
      <c r="N32" s="260"/>
      <c r="O32" s="260"/>
      <c r="P32" s="260"/>
      <c r="Q32" s="260"/>
      <c r="R32" s="260"/>
      <c r="S32" s="260"/>
      <c r="T32" s="260"/>
      <c r="U32" s="260"/>
      <c r="V32" s="260"/>
      <c r="W32" s="260"/>
      <c r="X32" s="260"/>
      <c r="Y32" s="260"/>
      <c r="Z32" s="260"/>
      <c r="AA32" s="260"/>
      <c r="AB32" s="260"/>
      <c r="AC32" s="260"/>
      <c r="AD32" s="260"/>
      <c r="AE32" s="263"/>
      <c r="AF32" s="264"/>
      <c r="AG32" s="260"/>
      <c r="AH32" s="260"/>
      <c r="AI32" s="260"/>
      <c r="AJ32" s="265"/>
      <c r="AK32" s="249"/>
      <c r="AL32" s="249"/>
      <c r="AM32" s="249"/>
      <c r="AN32" s="249"/>
      <c r="AO32" s="249"/>
      <c r="AP32" s="249"/>
      <c r="AQ32" s="249"/>
      <c r="AR32" s="249"/>
      <c r="AS32" s="249"/>
      <c r="AT32" s="249"/>
      <c r="AU32" s="249"/>
      <c r="AV32" s="249"/>
      <c r="AW32" s="249"/>
      <c r="AX32" s="249"/>
      <c r="AY32" s="249"/>
      <c r="AZ32" s="249"/>
      <c r="BA32" s="249"/>
      <c r="BB32" s="249"/>
      <c r="BC32" s="249"/>
      <c r="BD32" s="249"/>
      <c r="BE32" s="249"/>
      <c r="BF32" s="249"/>
      <c r="BG32" s="249"/>
      <c r="BH32" s="249"/>
      <c r="BI32" s="249"/>
      <c r="BJ32" s="249"/>
      <c r="BK32" s="249"/>
      <c r="BL32" s="249"/>
      <c r="BM32" s="249"/>
      <c r="BN32" s="249"/>
      <c r="BO32" s="249"/>
      <c r="BP32" s="249"/>
      <c r="BQ32" s="249"/>
    </row>
    <row r="33" spans="1:69" s="250" customFormat="1" ht="15" thickBot="1">
      <c r="A33" s="248"/>
      <c r="B33" s="259"/>
      <c r="C33" s="260"/>
      <c r="D33" s="260"/>
      <c r="E33" s="260"/>
      <c r="F33" s="261"/>
      <c r="G33" s="266"/>
      <c r="H33" s="267"/>
      <c r="I33" s="267"/>
      <c r="J33" s="267"/>
      <c r="K33" s="267"/>
      <c r="L33" s="267"/>
      <c r="M33" s="267"/>
      <c r="N33" s="267"/>
      <c r="O33" s="267"/>
      <c r="P33" s="267"/>
      <c r="Q33" s="267"/>
      <c r="R33" s="267"/>
      <c r="S33" s="267"/>
      <c r="T33" s="267"/>
      <c r="U33" s="267"/>
      <c r="V33" s="267"/>
      <c r="W33" s="267"/>
      <c r="X33" s="267"/>
      <c r="Y33" s="267"/>
      <c r="Z33" s="267"/>
      <c r="AA33" s="267"/>
      <c r="AB33" s="267"/>
      <c r="AC33" s="267"/>
      <c r="AD33" s="267"/>
      <c r="AE33" s="263"/>
      <c r="AF33" s="264"/>
      <c r="AG33" s="260"/>
      <c r="AH33" s="260"/>
      <c r="AI33" s="260"/>
      <c r="AJ33" s="265"/>
      <c r="AK33" s="249"/>
      <c r="AL33" s="249"/>
      <c r="AM33" s="249"/>
      <c r="AN33" s="249"/>
      <c r="AO33" s="249"/>
      <c r="AP33" s="249"/>
      <c r="AQ33" s="249"/>
      <c r="AR33" s="249"/>
      <c r="AS33" s="249"/>
      <c r="AT33" s="249"/>
      <c r="AU33" s="249"/>
      <c r="AV33" s="249"/>
      <c r="AW33" s="249"/>
      <c r="AX33" s="249"/>
      <c r="AY33" s="249"/>
      <c r="AZ33" s="249"/>
      <c r="BA33" s="249"/>
      <c r="BB33" s="249"/>
      <c r="BC33" s="249"/>
      <c r="BD33" s="249"/>
      <c r="BE33" s="249"/>
      <c r="BF33" s="249"/>
      <c r="BG33" s="249"/>
      <c r="BH33" s="249"/>
      <c r="BI33" s="249"/>
      <c r="BJ33" s="249"/>
      <c r="BK33" s="249"/>
      <c r="BL33" s="249"/>
      <c r="BM33" s="249"/>
      <c r="BN33" s="249"/>
      <c r="BO33" s="249"/>
      <c r="BP33" s="249"/>
      <c r="BQ33" s="249"/>
    </row>
    <row r="34" spans="1:69" s="250" customFormat="1" ht="15" thickBot="1">
      <c r="A34" s="248"/>
      <c r="B34" s="259"/>
      <c r="C34" s="260"/>
      <c r="D34" s="260"/>
      <c r="E34" s="260"/>
      <c r="F34" s="261"/>
      <c r="G34" s="262"/>
      <c r="H34" s="431" t="s">
        <v>167</v>
      </c>
      <c r="I34" s="432"/>
      <c r="J34" s="433" t="s">
        <v>168</v>
      </c>
      <c r="K34" s="434"/>
      <c r="L34" s="434"/>
      <c r="M34" s="434"/>
      <c r="N34" s="434"/>
      <c r="O34" s="434"/>
      <c r="P34" s="434"/>
      <c r="Q34" s="434"/>
      <c r="R34" s="434"/>
      <c r="S34" s="434"/>
      <c r="T34" s="434"/>
      <c r="U34" s="434"/>
      <c r="V34" s="434"/>
      <c r="W34" s="434"/>
      <c r="X34" s="434"/>
      <c r="Y34" s="435"/>
      <c r="Z34" s="436" t="s">
        <v>169</v>
      </c>
      <c r="AA34" s="437"/>
      <c r="AB34" s="437"/>
      <c r="AC34" s="437"/>
      <c r="AD34" s="438"/>
      <c r="AE34" s="262"/>
      <c r="AF34" s="264"/>
      <c r="AG34" s="260"/>
      <c r="AH34" s="260"/>
      <c r="AI34" s="260"/>
      <c r="AJ34" s="265"/>
      <c r="AK34" s="249"/>
      <c r="AL34" s="249"/>
      <c r="AM34" s="249"/>
      <c r="AN34" s="249"/>
      <c r="AO34" s="249"/>
      <c r="AP34" s="249"/>
      <c r="AQ34" s="249"/>
      <c r="AR34" s="249"/>
      <c r="AS34" s="249"/>
      <c r="AT34" s="249"/>
      <c r="AU34" s="249"/>
      <c r="AV34" s="249"/>
      <c r="AW34" s="249"/>
      <c r="AX34" s="249"/>
      <c r="AY34" s="249"/>
      <c r="AZ34" s="249"/>
      <c r="BA34" s="249"/>
      <c r="BB34" s="249"/>
      <c r="BC34" s="249"/>
      <c r="BD34" s="249"/>
      <c r="BE34" s="249"/>
      <c r="BF34" s="249"/>
      <c r="BG34" s="249"/>
      <c r="BH34" s="249"/>
      <c r="BI34" s="249"/>
      <c r="BJ34" s="249"/>
      <c r="BK34" s="249"/>
      <c r="BL34" s="249"/>
      <c r="BM34" s="249"/>
      <c r="BN34" s="249"/>
      <c r="BO34" s="249"/>
      <c r="BP34" s="249"/>
      <c r="BQ34" s="249"/>
    </row>
    <row r="35" spans="1:69" s="250" customFormat="1">
      <c r="A35" s="248"/>
      <c r="B35" s="259"/>
      <c r="C35" s="260"/>
      <c r="D35" s="260"/>
      <c r="E35" s="260"/>
      <c r="F35" s="261"/>
      <c r="G35" s="262"/>
      <c r="H35" s="404">
        <v>0</v>
      </c>
      <c r="I35" s="405"/>
      <c r="J35" s="406" t="s">
        <v>170</v>
      </c>
      <c r="K35" s="407"/>
      <c r="L35" s="407"/>
      <c r="M35" s="407"/>
      <c r="N35" s="407"/>
      <c r="O35" s="407"/>
      <c r="P35" s="407"/>
      <c r="Q35" s="407"/>
      <c r="R35" s="407"/>
      <c r="S35" s="407"/>
      <c r="T35" s="407"/>
      <c r="U35" s="407"/>
      <c r="V35" s="407"/>
      <c r="W35" s="407"/>
      <c r="X35" s="407"/>
      <c r="Y35" s="408"/>
      <c r="Z35" s="409">
        <v>45919</v>
      </c>
      <c r="AA35" s="410"/>
      <c r="AB35" s="410"/>
      <c r="AC35" s="410"/>
      <c r="AD35" s="411"/>
      <c r="AE35" s="262"/>
      <c r="AF35" s="264"/>
      <c r="AG35" s="260"/>
      <c r="AH35" s="260"/>
      <c r="AI35" s="260"/>
      <c r="AJ35" s="265"/>
      <c r="AK35" s="249"/>
      <c r="AL35" s="249"/>
      <c r="AM35" s="249"/>
      <c r="AN35" s="249"/>
      <c r="AO35" s="249"/>
      <c r="AP35" s="249"/>
      <c r="AQ35" s="249"/>
      <c r="AR35" s="249"/>
      <c r="AS35" s="249"/>
      <c r="AT35" s="249"/>
      <c r="AU35" s="249"/>
      <c r="AV35" s="249"/>
      <c r="AW35" s="249"/>
      <c r="AX35" s="249"/>
      <c r="AY35" s="249"/>
      <c r="AZ35" s="249"/>
      <c r="BA35" s="249"/>
      <c r="BB35" s="249"/>
      <c r="BC35" s="249"/>
      <c r="BD35" s="249"/>
      <c r="BE35" s="249"/>
      <c r="BF35" s="249"/>
      <c r="BG35" s="249"/>
      <c r="BH35" s="249"/>
      <c r="BI35" s="249"/>
      <c r="BJ35" s="249"/>
      <c r="BK35" s="249"/>
      <c r="BL35" s="249"/>
      <c r="BM35" s="249"/>
      <c r="BN35" s="249"/>
      <c r="BO35" s="249"/>
      <c r="BP35" s="249"/>
      <c r="BQ35" s="249"/>
    </row>
    <row r="36" spans="1:69" s="250" customFormat="1">
      <c r="A36" s="248"/>
      <c r="B36" s="259"/>
      <c r="C36" s="260"/>
      <c r="D36" s="260"/>
      <c r="E36" s="260"/>
      <c r="F36" s="261"/>
      <c r="G36" s="262"/>
      <c r="H36" s="397"/>
      <c r="I36" s="398"/>
      <c r="J36" s="397"/>
      <c r="K36" s="399"/>
      <c r="L36" s="399"/>
      <c r="M36" s="399"/>
      <c r="N36" s="399"/>
      <c r="O36" s="399"/>
      <c r="P36" s="399"/>
      <c r="Q36" s="399"/>
      <c r="R36" s="399"/>
      <c r="S36" s="399"/>
      <c r="T36" s="399"/>
      <c r="U36" s="399"/>
      <c r="V36" s="399"/>
      <c r="W36" s="399"/>
      <c r="X36" s="399"/>
      <c r="Y36" s="398"/>
      <c r="Z36" s="400"/>
      <c r="AA36" s="399"/>
      <c r="AB36" s="399"/>
      <c r="AC36" s="399"/>
      <c r="AD36" s="398"/>
      <c r="AE36" s="262"/>
      <c r="AF36" s="264"/>
      <c r="AG36" s="260"/>
      <c r="AH36" s="260"/>
      <c r="AI36" s="260"/>
      <c r="AJ36" s="265"/>
      <c r="AK36" s="249"/>
      <c r="AL36" s="249"/>
      <c r="AM36" s="249"/>
      <c r="AN36" s="249"/>
      <c r="AO36" s="249"/>
      <c r="AP36" s="249"/>
      <c r="AQ36" s="249"/>
      <c r="AR36" s="249"/>
      <c r="AS36" s="249"/>
      <c r="AT36" s="249"/>
      <c r="AU36" s="249"/>
      <c r="AV36" s="249"/>
      <c r="AW36" s="249"/>
      <c r="AX36" s="249"/>
      <c r="AY36" s="249"/>
      <c r="AZ36" s="249"/>
      <c r="BA36" s="249"/>
      <c r="BB36" s="249"/>
      <c r="BC36" s="249"/>
      <c r="BD36" s="249"/>
      <c r="BE36" s="249"/>
      <c r="BF36" s="249"/>
      <c r="BG36" s="249"/>
      <c r="BH36" s="249"/>
      <c r="BI36" s="249"/>
      <c r="BJ36" s="249"/>
      <c r="BK36" s="249"/>
      <c r="BL36" s="249"/>
      <c r="BM36" s="249"/>
      <c r="BN36" s="249"/>
      <c r="BO36" s="249"/>
      <c r="BP36" s="249"/>
      <c r="BQ36" s="249"/>
    </row>
    <row r="37" spans="1:69" s="250" customFormat="1">
      <c r="A37" s="248"/>
      <c r="B37" s="259"/>
      <c r="C37" s="260"/>
      <c r="D37" s="260"/>
      <c r="E37" s="260"/>
      <c r="F37" s="261"/>
      <c r="G37" s="262"/>
      <c r="H37" s="397"/>
      <c r="I37" s="398"/>
      <c r="J37" s="397"/>
      <c r="K37" s="399"/>
      <c r="L37" s="399"/>
      <c r="M37" s="399"/>
      <c r="N37" s="399"/>
      <c r="O37" s="399"/>
      <c r="P37" s="399"/>
      <c r="Q37" s="399"/>
      <c r="R37" s="399"/>
      <c r="S37" s="399"/>
      <c r="T37" s="399"/>
      <c r="U37" s="399"/>
      <c r="V37" s="399"/>
      <c r="W37" s="399"/>
      <c r="X37" s="399"/>
      <c r="Y37" s="398"/>
      <c r="Z37" s="400"/>
      <c r="AA37" s="399"/>
      <c r="AB37" s="399"/>
      <c r="AC37" s="399"/>
      <c r="AD37" s="398"/>
      <c r="AE37" s="262"/>
      <c r="AF37" s="264"/>
      <c r="AG37" s="260"/>
      <c r="AH37" s="260"/>
      <c r="AI37" s="260"/>
      <c r="AJ37" s="265"/>
      <c r="AK37" s="249"/>
      <c r="AL37" s="249"/>
      <c r="AM37" s="249"/>
      <c r="AN37" s="249"/>
      <c r="AO37" s="249"/>
      <c r="AP37" s="249"/>
      <c r="AQ37" s="249"/>
      <c r="AR37" s="249"/>
      <c r="AS37" s="249"/>
      <c r="AT37" s="249"/>
      <c r="AU37" s="249"/>
      <c r="AV37" s="249"/>
      <c r="AW37" s="249"/>
      <c r="AX37" s="249"/>
      <c r="AY37" s="249"/>
      <c r="AZ37" s="249"/>
      <c r="BA37" s="249"/>
      <c r="BB37" s="249"/>
      <c r="BC37" s="249"/>
      <c r="BD37" s="249"/>
      <c r="BE37" s="249"/>
      <c r="BF37" s="249"/>
      <c r="BG37" s="249"/>
      <c r="BH37" s="249"/>
      <c r="BI37" s="249"/>
      <c r="BJ37" s="249"/>
      <c r="BK37" s="249"/>
      <c r="BL37" s="249"/>
      <c r="BM37" s="249"/>
      <c r="BN37" s="249"/>
      <c r="BO37" s="249"/>
      <c r="BP37" s="249"/>
      <c r="BQ37" s="249"/>
    </row>
    <row r="38" spans="1:69" s="250" customFormat="1">
      <c r="A38" s="248"/>
      <c r="B38" s="259"/>
      <c r="C38" s="260"/>
      <c r="D38" s="260"/>
      <c r="E38" s="260"/>
      <c r="F38" s="261"/>
      <c r="G38" s="262"/>
      <c r="H38" s="397"/>
      <c r="I38" s="398"/>
      <c r="J38" s="397"/>
      <c r="K38" s="399"/>
      <c r="L38" s="399"/>
      <c r="M38" s="399"/>
      <c r="N38" s="399"/>
      <c r="O38" s="399"/>
      <c r="P38" s="399"/>
      <c r="Q38" s="399"/>
      <c r="R38" s="399"/>
      <c r="S38" s="399"/>
      <c r="T38" s="399"/>
      <c r="U38" s="399"/>
      <c r="V38" s="399"/>
      <c r="W38" s="399"/>
      <c r="X38" s="399"/>
      <c r="Y38" s="398"/>
      <c r="Z38" s="400"/>
      <c r="AA38" s="399"/>
      <c r="AB38" s="399"/>
      <c r="AC38" s="399"/>
      <c r="AD38" s="398"/>
      <c r="AE38" s="262"/>
      <c r="AF38" s="264"/>
      <c r="AG38" s="260"/>
      <c r="AH38" s="260"/>
      <c r="AI38" s="260"/>
      <c r="AJ38" s="265"/>
      <c r="AK38" s="249"/>
      <c r="AL38" s="249"/>
      <c r="AM38" s="249"/>
      <c r="AN38" s="249"/>
      <c r="AO38" s="249"/>
      <c r="AP38" s="249"/>
      <c r="AQ38" s="249"/>
      <c r="AR38" s="249"/>
      <c r="AS38" s="249"/>
      <c r="AT38" s="249"/>
      <c r="AU38" s="249"/>
      <c r="AV38" s="249"/>
      <c r="AW38" s="249"/>
      <c r="AX38" s="249"/>
      <c r="AY38" s="249"/>
      <c r="AZ38" s="249"/>
      <c r="BA38" s="249"/>
      <c r="BB38" s="249"/>
      <c r="BC38" s="249"/>
      <c r="BD38" s="249"/>
      <c r="BE38" s="249"/>
      <c r="BF38" s="249"/>
      <c r="BG38" s="249"/>
      <c r="BH38" s="249"/>
      <c r="BI38" s="249"/>
      <c r="BJ38" s="249"/>
      <c r="BK38" s="249"/>
      <c r="BL38" s="249"/>
      <c r="BM38" s="249"/>
      <c r="BN38" s="249"/>
      <c r="BO38" s="249"/>
      <c r="BP38" s="249"/>
      <c r="BQ38" s="249"/>
    </row>
    <row r="39" spans="1:69" s="250" customFormat="1">
      <c r="A39" s="248"/>
      <c r="B39" s="259"/>
      <c r="C39" s="260"/>
      <c r="D39" s="260"/>
      <c r="E39" s="260"/>
      <c r="F39" s="261"/>
      <c r="G39" s="262"/>
      <c r="H39" s="397"/>
      <c r="I39" s="398"/>
      <c r="J39" s="397"/>
      <c r="K39" s="399"/>
      <c r="L39" s="399"/>
      <c r="M39" s="399"/>
      <c r="N39" s="399"/>
      <c r="O39" s="399"/>
      <c r="P39" s="399"/>
      <c r="Q39" s="399"/>
      <c r="R39" s="399"/>
      <c r="S39" s="399"/>
      <c r="T39" s="399"/>
      <c r="U39" s="399"/>
      <c r="V39" s="399"/>
      <c r="W39" s="399"/>
      <c r="X39" s="399"/>
      <c r="Y39" s="398"/>
      <c r="Z39" s="400"/>
      <c r="AA39" s="399"/>
      <c r="AB39" s="399"/>
      <c r="AC39" s="399"/>
      <c r="AD39" s="398"/>
      <c r="AE39" s="262"/>
      <c r="AF39" s="264"/>
      <c r="AG39" s="260"/>
      <c r="AH39" s="260"/>
      <c r="AI39" s="260"/>
      <c r="AJ39" s="265"/>
      <c r="AK39" s="249"/>
      <c r="AL39" s="249"/>
      <c r="AM39" s="249"/>
      <c r="AN39" s="249"/>
      <c r="AO39" s="249"/>
      <c r="AP39" s="249"/>
      <c r="AQ39" s="249"/>
      <c r="AR39" s="249"/>
      <c r="AS39" s="249"/>
      <c r="AT39" s="249"/>
      <c r="AU39" s="249"/>
      <c r="AV39" s="249"/>
      <c r="AW39" s="249"/>
      <c r="AX39" s="249"/>
      <c r="AY39" s="249"/>
      <c r="AZ39" s="249"/>
      <c r="BA39" s="249"/>
      <c r="BB39" s="249"/>
      <c r="BC39" s="249"/>
      <c r="BD39" s="249"/>
      <c r="BE39" s="249"/>
      <c r="BF39" s="249"/>
      <c r="BG39" s="249"/>
      <c r="BH39" s="249"/>
      <c r="BI39" s="249"/>
      <c r="BJ39" s="249"/>
      <c r="BK39" s="249"/>
      <c r="BL39" s="249"/>
      <c r="BM39" s="249"/>
      <c r="BN39" s="249"/>
      <c r="BO39" s="249"/>
      <c r="BP39" s="249"/>
      <c r="BQ39" s="249"/>
    </row>
    <row r="40" spans="1:69" s="250" customFormat="1" ht="15" thickBot="1">
      <c r="A40" s="248"/>
      <c r="B40" s="259"/>
      <c r="C40" s="260"/>
      <c r="D40" s="260"/>
      <c r="E40" s="260"/>
      <c r="F40" s="261"/>
      <c r="G40" s="262"/>
      <c r="H40" s="393"/>
      <c r="I40" s="394"/>
      <c r="J40" s="393"/>
      <c r="K40" s="395"/>
      <c r="L40" s="395"/>
      <c r="M40" s="395"/>
      <c r="N40" s="395"/>
      <c r="O40" s="395"/>
      <c r="P40" s="395"/>
      <c r="Q40" s="395"/>
      <c r="R40" s="395"/>
      <c r="S40" s="395"/>
      <c r="T40" s="395"/>
      <c r="U40" s="395"/>
      <c r="V40" s="395"/>
      <c r="W40" s="395"/>
      <c r="X40" s="395"/>
      <c r="Y40" s="394"/>
      <c r="Z40" s="396"/>
      <c r="AA40" s="395"/>
      <c r="AB40" s="395"/>
      <c r="AC40" s="395"/>
      <c r="AD40" s="394"/>
      <c r="AE40" s="262"/>
      <c r="AF40" s="264"/>
      <c r="AG40" s="260"/>
      <c r="AH40" s="260"/>
      <c r="AI40" s="260"/>
      <c r="AJ40" s="265"/>
      <c r="AK40" s="249"/>
      <c r="AL40" s="249"/>
      <c r="AM40" s="249"/>
      <c r="AN40" s="249"/>
      <c r="AO40" s="249"/>
      <c r="AP40" s="249"/>
      <c r="AQ40" s="249"/>
      <c r="AR40" s="249"/>
      <c r="AS40" s="249"/>
      <c r="AT40" s="249"/>
      <c r="AU40" s="249"/>
      <c r="AV40" s="249"/>
      <c r="AW40" s="249"/>
      <c r="AX40" s="249"/>
      <c r="AY40" s="249"/>
      <c r="AZ40" s="249"/>
      <c r="BA40" s="249"/>
      <c r="BB40" s="249"/>
      <c r="BC40" s="249"/>
      <c r="BD40" s="249"/>
      <c r="BE40" s="249"/>
      <c r="BF40" s="249"/>
      <c r="BG40" s="249"/>
      <c r="BH40" s="249"/>
      <c r="BI40" s="249"/>
      <c r="BJ40" s="249"/>
      <c r="BK40" s="249"/>
      <c r="BL40" s="249"/>
      <c r="BM40" s="249"/>
      <c r="BN40" s="249"/>
      <c r="BO40" s="249"/>
      <c r="BP40" s="249"/>
      <c r="BQ40" s="249"/>
    </row>
    <row r="41" spans="1:69" s="250" customFormat="1">
      <c r="A41" s="248"/>
      <c r="B41" s="259"/>
      <c r="C41" s="260"/>
      <c r="D41" s="260"/>
      <c r="E41" s="260"/>
      <c r="F41" s="261"/>
      <c r="G41" s="266"/>
      <c r="H41" s="252"/>
      <c r="I41" s="252"/>
      <c r="J41" s="252"/>
      <c r="K41" s="252"/>
      <c r="L41" s="252"/>
      <c r="M41" s="252"/>
      <c r="N41" s="252"/>
      <c r="O41" s="252"/>
      <c r="P41" s="252"/>
      <c r="Q41" s="252"/>
      <c r="R41" s="252"/>
      <c r="S41" s="252"/>
      <c r="T41" s="252"/>
      <c r="U41" s="252"/>
      <c r="V41" s="252"/>
      <c r="W41" s="252"/>
      <c r="X41" s="252"/>
      <c r="Y41" s="252"/>
      <c r="Z41" s="252"/>
      <c r="AA41" s="252"/>
      <c r="AB41" s="252"/>
      <c r="AC41" s="252"/>
      <c r="AD41" s="252"/>
      <c r="AE41" s="263"/>
      <c r="AF41" s="264"/>
      <c r="AG41" s="260"/>
      <c r="AH41" s="260"/>
      <c r="AI41" s="260"/>
      <c r="AJ41" s="265"/>
      <c r="AK41" s="249"/>
      <c r="AL41" s="249"/>
      <c r="AM41" s="249"/>
      <c r="AN41" s="249"/>
      <c r="AO41" s="249"/>
      <c r="AP41" s="249"/>
      <c r="AQ41" s="249"/>
      <c r="AR41" s="249"/>
      <c r="AS41" s="249"/>
      <c r="AT41" s="249"/>
      <c r="AU41" s="249"/>
      <c r="AV41" s="249"/>
      <c r="AW41" s="249"/>
      <c r="AX41" s="249"/>
      <c r="AY41" s="249"/>
      <c r="AZ41" s="249"/>
      <c r="BA41" s="249"/>
      <c r="BB41" s="249"/>
      <c r="BC41" s="249"/>
      <c r="BD41" s="249"/>
      <c r="BE41" s="249"/>
      <c r="BF41" s="249"/>
      <c r="BG41" s="249"/>
      <c r="BH41" s="249"/>
      <c r="BI41" s="249"/>
      <c r="BJ41" s="249"/>
      <c r="BK41" s="249"/>
      <c r="BL41" s="249"/>
      <c r="BM41" s="249"/>
      <c r="BN41" s="249"/>
      <c r="BO41" s="249"/>
      <c r="BP41" s="249"/>
      <c r="BQ41" s="249"/>
    </row>
    <row r="42" spans="1:69" s="250" customFormat="1">
      <c r="A42" s="248"/>
      <c r="B42" s="259"/>
      <c r="C42" s="260"/>
      <c r="D42" s="260"/>
      <c r="E42" s="260"/>
      <c r="F42" s="261"/>
      <c r="G42" s="266"/>
      <c r="H42" s="260"/>
      <c r="I42" s="260"/>
      <c r="J42" s="260"/>
      <c r="K42" s="260"/>
      <c r="L42" s="260"/>
      <c r="M42" s="260"/>
      <c r="N42" s="260"/>
      <c r="O42" s="260"/>
      <c r="P42" s="260"/>
      <c r="Q42" s="260"/>
      <c r="R42" s="260"/>
      <c r="S42" s="260"/>
      <c r="T42" s="260"/>
      <c r="U42" s="260"/>
      <c r="V42" s="260"/>
      <c r="W42" s="260"/>
      <c r="X42" s="260"/>
      <c r="Y42" s="260"/>
      <c r="Z42" s="260"/>
      <c r="AA42" s="260"/>
      <c r="AB42" s="260"/>
      <c r="AC42" s="260"/>
      <c r="AD42" s="260"/>
      <c r="AE42" s="263"/>
      <c r="AF42" s="264"/>
      <c r="AG42" s="260"/>
      <c r="AH42" s="260"/>
      <c r="AI42" s="260"/>
      <c r="AJ42" s="265"/>
      <c r="AK42" s="249"/>
      <c r="AL42" s="249"/>
      <c r="AM42" s="249"/>
      <c r="AN42" s="249"/>
      <c r="AO42" s="249"/>
      <c r="AP42" s="249"/>
      <c r="AQ42" s="249"/>
      <c r="AR42" s="249"/>
      <c r="AS42" s="249"/>
      <c r="AT42" s="249"/>
      <c r="AU42" s="249"/>
      <c r="AV42" s="249"/>
      <c r="AW42" s="249"/>
      <c r="AX42" s="249"/>
      <c r="AY42" s="249"/>
      <c r="AZ42" s="249"/>
      <c r="BA42" s="249"/>
      <c r="BB42" s="249"/>
      <c r="BC42" s="249"/>
      <c r="BD42" s="249"/>
      <c r="BE42" s="249"/>
      <c r="BF42" s="249"/>
      <c r="BG42" s="249"/>
      <c r="BH42" s="249"/>
      <c r="BI42" s="249"/>
      <c r="BJ42" s="249"/>
      <c r="BK42" s="249"/>
      <c r="BL42" s="249"/>
      <c r="BM42" s="249"/>
      <c r="BN42" s="249"/>
      <c r="BO42" s="249"/>
      <c r="BP42" s="249"/>
      <c r="BQ42" s="249"/>
    </row>
    <row r="43" spans="1:69" s="250" customFormat="1">
      <c r="A43" s="248"/>
      <c r="B43" s="259"/>
      <c r="C43" s="260"/>
      <c r="D43" s="260"/>
      <c r="E43" s="260"/>
      <c r="F43" s="261"/>
      <c r="G43" s="266"/>
      <c r="H43" s="260"/>
      <c r="I43" s="260"/>
      <c r="J43" s="260"/>
      <c r="K43" s="260"/>
      <c r="L43" s="260"/>
      <c r="M43" s="260"/>
      <c r="N43" s="260"/>
      <c r="O43" s="260"/>
      <c r="P43" s="260"/>
      <c r="Q43" s="260"/>
      <c r="R43" s="260"/>
      <c r="S43" s="260"/>
      <c r="T43" s="260"/>
      <c r="U43" s="260"/>
      <c r="V43" s="260"/>
      <c r="W43" s="260"/>
      <c r="X43" s="260"/>
      <c r="Y43" s="260"/>
      <c r="Z43" s="260"/>
      <c r="AA43" s="260"/>
      <c r="AB43" s="260"/>
      <c r="AC43" s="260"/>
      <c r="AD43" s="260"/>
      <c r="AE43" s="263"/>
      <c r="AF43" s="264"/>
      <c r="AG43" s="260"/>
      <c r="AH43" s="260"/>
      <c r="AI43" s="260"/>
      <c r="AJ43" s="265"/>
      <c r="AK43" s="249"/>
      <c r="AL43" s="249"/>
      <c r="AM43" s="249"/>
      <c r="AN43" s="249"/>
      <c r="AO43" s="249"/>
      <c r="AP43" s="249"/>
      <c r="AQ43" s="249"/>
      <c r="AR43" s="249"/>
      <c r="AS43" s="249"/>
      <c r="AT43" s="249"/>
      <c r="AU43" s="249"/>
      <c r="AV43" s="249"/>
      <c r="AW43" s="249"/>
      <c r="AX43" s="249"/>
      <c r="AY43" s="249"/>
      <c r="AZ43" s="249"/>
      <c r="BA43" s="249"/>
      <c r="BB43" s="249"/>
      <c r="BC43" s="249"/>
      <c r="BD43" s="249"/>
      <c r="BE43" s="249"/>
      <c r="BF43" s="249"/>
      <c r="BG43" s="249"/>
      <c r="BH43" s="249"/>
      <c r="BI43" s="249"/>
      <c r="BJ43" s="249"/>
      <c r="BK43" s="249"/>
      <c r="BL43" s="249"/>
      <c r="BM43" s="249"/>
      <c r="BN43" s="249"/>
      <c r="BO43" s="249"/>
      <c r="BP43" s="249"/>
      <c r="BQ43" s="249"/>
    </row>
    <row r="44" spans="1:69" s="250" customFormat="1">
      <c r="A44" s="248"/>
      <c r="B44" s="259"/>
      <c r="C44" s="260"/>
      <c r="D44" s="260"/>
      <c r="E44" s="260"/>
      <c r="F44" s="261"/>
      <c r="G44" s="266"/>
      <c r="H44" s="260"/>
      <c r="I44" s="260"/>
      <c r="J44" s="260"/>
      <c r="K44" s="260"/>
      <c r="L44" s="260"/>
      <c r="M44" s="260"/>
      <c r="N44" s="260"/>
      <c r="O44" s="260"/>
      <c r="P44" s="260"/>
      <c r="Q44" s="260"/>
      <c r="R44" s="260"/>
      <c r="S44" s="260"/>
      <c r="T44" s="260"/>
      <c r="U44" s="260"/>
      <c r="V44" s="260"/>
      <c r="W44" s="260"/>
      <c r="X44" s="260"/>
      <c r="Y44" s="260"/>
      <c r="Z44" s="260"/>
      <c r="AA44" s="260"/>
      <c r="AB44" s="260"/>
      <c r="AC44" s="260"/>
      <c r="AD44" s="260"/>
      <c r="AE44" s="263"/>
      <c r="AF44" s="264"/>
      <c r="AG44" s="260"/>
      <c r="AH44" s="260"/>
      <c r="AI44" s="260"/>
      <c r="AJ44" s="265"/>
      <c r="AK44" s="249"/>
      <c r="AL44" s="249"/>
      <c r="AM44" s="249"/>
      <c r="AN44" s="249"/>
      <c r="AO44" s="249"/>
      <c r="AP44" s="249"/>
      <c r="AQ44" s="249"/>
      <c r="AR44" s="249"/>
      <c r="AS44" s="249"/>
      <c r="AT44" s="249"/>
      <c r="AU44" s="249"/>
      <c r="AV44" s="249"/>
      <c r="AW44" s="249"/>
      <c r="AX44" s="249"/>
      <c r="AY44" s="249"/>
      <c r="AZ44" s="249"/>
      <c r="BA44" s="249"/>
      <c r="BB44" s="249"/>
      <c r="BC44" s="249"/>
      <c r="BD44" s="249"/>
      <c r="BE44" s="249"/>
      <c r="BF44" s="249"/>
      <c r="BG44" s="249"/>
      <c r="BH44" s="249"/>
      <c r="BI44" s="249"/>
      <c r="BJ44" s="249"/>
      <c r="BK44" s="249"/>
      <c r="BL44" s="249"/>
      <c r="BM44" s="249"/>
      <c r="BN44" s="249"/>
      <c r="BO44" s="249"/>
      <c r="BP44" s="249"/>
      <c r="BQ44" s="249"/>
    </row>
    <row r="45" spans="1:69" s="250" customFormat="1">
      <c r="A45" s="248"/>
      <c r="B45" s="259"/>
      <c r="C45" s="260"/>
      <c r="D45" s="260"/>
      <c r="E45" s="260"/>
      <c r="F45" s="261"/>
      <c r="G45" s="266"/>
      <c r="H45" s="260"/>
      <c r="I45" s="260"/>
      <c r="J45" s="260"/>
      <c r="K45" s="260"/>
      <c r="L45" s="260"/>
      <c r="M45" s="260"/>
      <c r="N45" s="260"/>
      <c r="O45" s="260"/>
      <c r="P45" s="260"/>
      <c r="Q45" s="260"/>
      <c r="R45" s="260"/>
      <c r="S45" s="260"/>
      <c r="T45" s="260"/>
      <c r="U45" s="260"/>
      <c r="V45" s="260"/>
      <c r="W45" s="260"/>
      <c r="X45" s="260"/>
      <c r="Y45" s="260"/>
      <c r="Z45" s="260"/>
      <c r="AA45" s="260"/>
      <c r="AB45" s="260"/>
      <c r="AC45" s="260"/>
      <c r="AD45" s="260"/>
      <c r="AE45" s="263"/>
      <c r="AF45" s="264"/>
      <c r="AG45" s="260"/>
      <c r="AH45" s="260"/>
      <c r="AI45" s="260"/>
      <c r="AJ45" s="265"/>
      <c r="AK45" s="249"/>
      <c r="AL45" s="249"/>
      <c r="AM45" s="249"/>
      <c r="AN45" s="249"/>
      <c r="AO45" s="249"/>
      <c r="AP45" s="249"/>
      <c r="AQ45" s="249"/>
      <c r="AR45" s="249"/>
      <c r="AS45" s="249"/>
      <c r="AT45" s="249"/>
      <c r="AU45" s="249"/>
      <c r="AV45" s="249"/>
      <c r="AW45" s="249"/>
      <c r="AX45" s="249"/>
      <c r="AY45" s="249"/>
      <c r="AZ45" s="249"/>
      <c r="BA45" s="249"/>
      <c r="BB45" s="249"/>
      <c r="BC45" s="249"/>
      <c r="BD45" s="249"/>
      <c r="BE45" s="249"/>
      <c r="BF45" s="249"/>
      <c r="BG45" s="249"/>
      <c r="BH45" s="249"/>
      <c r="BI45" s="249"/>
      <c r="BJ45" s="249"/>
      <c r="BK45" s="249"/>
      <c r="BL45" s="249"/>
      <c r="BM45" s="249"/>
      <c r="BN45" s="249"/>
      <c r="BO45" s="249"/>
      <c r="BP45" s="249"/>
      <c r="BQ45" s="249"/>
    </row>
    <row r="46" spans="1:69" s="250" customFormat="1">
      <c r="A46" s="248"/>
      <c r="B46" s="259"/>
      <c r="C46" s="260"/>
      <c r="D46" s="260"/>
      <c r="E46" s="260"/>
      <c r="F46" s="261"/>
      <c r="G46" s="266"/>
      <c r="H46" s="260"/>
      <c r="I46" s="260"/>
      <c r="J46" s="260"/>
      <c r="K46" s="260"/>
      <c r="L46" s="260"/>
      <c r="M46" s="260"/>
      <c r="N46" s="260"/>
      <c r="O46" s="260"/>
      <c r="P46" s="260"/>
      <c r="Q46" s="260"/>
      <c r="R46" s="260"/>
      <c r="S46" s="260"/>
      <c r="T46" s="260"/>
      <c r="U46" s="260"/>
      <c r="V46" s="260"/>
      <c r="W46" s="260"/>
      <c r="X46" s="260"/>
      <c r="Y46" s="260"/>
      <c r="Z46" s="260"/>
      <c r="AA46" s="260"/>
      <c r="AB46" s="260"/>
      <c r="AC46" s="260"/>
      <c r="AD46" s="260"/>
      <c r="AE46" s="263"/>
      <c r="AF46" s="264"/>
      <c r="AG46" s="260"/>
      <c r="AH46" s="260"/>
      <c r="AI46" s="260"/>
      <c r="AJ46" s="265"/>
      <c r="AK46" s="249"/>
      <c r="AL46" s="249"/>
      <c r="AM46" s="249"/>
      <c r="AN46" s="249"/>
      <c r="AO46" s="249"/>
      <c r="AP46" s="249"/>
      <c r="AQ46" s="249"/>
      <c r="AR46" s="249"/>
      <c r="AS46" s="249"/>
      <c r="AT46" s="249"/>
      <c r="AU46" s="249"/>
      <c r="AV46" s="249"/>
      <c r="AW46" s="249"/>
      <c r="AX46" s="249"/>
      <c r="AY46" s="249"/>
      <c r="AZ46" s="249"/>
      <c r="BA46" s="249"/>
      <c r="BB46" s="249"/>
      <c r="BC46" s="249"/>
      <c r="BD46" s="249"/>
      <c r="BE46" s="249"/>
      <c r="BF46" s="249"/>
      <c r="BG46" s="249"/>
      <c r="BH46" s="249"/>
      <c r="BI46" s="249"/>
      <c r="BJ46" s="249"/>
      <c r="BK46" s="249"/>
      <c r="BL46" s="249"/>
      <c r="BM46" s="249"/>
      <c r="BN46" s="249"/>
      <c r="BO46" s="249"/>
      <c r="BP46" s="249"/>
      <c r="BQ46" s="249"/>
    </row>
    <row r="47" spans="1:69" s="250" customFormat="1">
      <c r="A47" s="248"/>
      <c r="B47" s="259"/>
      <c r="C47" s="260"/>
      <c r="D47" s="260"/>
      <c r="E47" s="260"/>
      <c r="F47" s="261"/>
      <c r="G47" s="266"/>
      <c r="H47" s="260"/>
      <c r="I47" s="260"/>
      <c r="J47" s="260"/>
      <c r="K47" s="260"/>
      <c r="L47" s="260"/>
      <c r="M47" s="260"/>
      <c r="N47" s="260"/>
      <c r="O47" s="260"/>
      <c r="P47" s="260"/>
      <c r="Q47" s="260"/>
      <c r="R47" s="260"/>
      <c r="S47" s="260"/>
      <c r="T47" s="260"/>
      <c r="U47" s="260"/>
      <c r="V47" s="260"/>
      <c r="W47" s="260"/>
      <c r="X47" s="260"/>
      <c r="Y47" s="260"/>
      <c r="Z47" s="260"/>
      <c r="AA47" s="260"/>
      <c r="AB47" s="260"/>
      <c r="AC47" s="260"/>
      <c r="AD47" s="260"/>
      <c r="AE47" s="263"/>
      <c r="AF47" s="264"/>
      <c r="AG47" s="260"/>
      <c r="AH47" s="260"/>
      <c r="AI47" s="260"/>
      <c r="AJ47" s="265"/>
      <c r="AK47" s="249"/>
      <c r="AL47" s="249"/>
      <c r="AM47" s="249"/>
      <c r="AN47" s="249"/>
      <c r="AO47" s="249"/>
      <c r="AP47" s="249"/>
      <c r="AQ47" s="249"/>
      <c r="AR47" s="249"/>
      <c r="AS47" s="249"/>
      <c r="AT47" s="249"/>
      <c r="AU47" s="249"/>
      <c r="AV47" s="249"/>
      <c r="AW47" s="249"/>
      <c r="AX47" s="249"/>
      <c r="AY47" s="249"/>
      <c r="AZ47" s="249"/>
      <c r="BA47" s="249"/>
      <c r="BB47" s="249"/>
      <c r="BC47" s="249"/>
      <c r="BD47" s="249"/>
      <c r="BE47" s="249"/>
      <c r="BF47" s="249"/>
      <c r="BG47" s="249"/>
      <c r="BH47" s="249"/>
      <c r="BI47" s="249"/>
      <c r="BJ47" s="249"/>
      <c r="BK47" s="249"/>
      <c r="BL47" s="249"/>
      <c r="BM47" s="249"/>
      <c r="BN47" s="249"/>
      <c r="BO47" s="249"/>
      <c r="BP47" s="249"/>
      <c r="BQ47" s="249"/>
    </row>
    <row r="48" spans="1:69" s="250" customFormat="1">
      <c r="A48" s="248"/>
      <c r="B48" s="259"/>
      <c r="C48" s="260"/>
      <c r="D48" s="260"/>
      <c r="E48" s="260"/>
      <c r="F48" s="261"/>
      <c r="G48" s="266"/>
      <c r="H48" s="260"/>
      <c r="I48" s="260"/>
      <c r="J48" s="260"/>
      <c r="K48" s="260"/>
      <c r="L48" s="260"/>
      <c r="M48" s="260"/>
      <c r="N48" s="260"/>
      <c r="O48" s="260"/>
      <c r="P48" s="260"/>
      <c r="Q48" s="260"/>
      <c r="R48" s="260"/>
      <c r="S48" s="260"/>
      <c r="T48" s="260"/>
      <c r="U48" s="260"/>
      <c r="V48" s="260"/>
      <c r="W48" s="260"/>
      <c r="X48" s="260"/>
      <c r="Y48" s="260"/>
      <c r="Z48" s="260"/>
      <c r="AA48" s="260"/>
      <c r="AB48" s="260"/>
      <c r="AC48" s="260"/>
      <c r="AD48" s="260"/>
      <c r="AE48" s="263"/>
      <c r="AF48" s="264"/>
      <c r="AG48" s="260"/>
      <c r="AH48" s="260"/>
      <c r="AI48" s="260"/>
      <c r="AJ48" s="265"/>
      <c r="AK48" s="249"/>
      <c r="AL48" s="249"/>
      <c r="AM48" s="249"/>
      <c r="AN48" s="249"/>
      <c r="AO48" s="249"/>
      <c r="AP48" s="249"/>
      <c r="AQ48" s="249"/>
      <c r="AR48" s="249"/>
      <c r="AS48" s="249"/>
      <c r="AT48" s="249"/>
      <c r="AU48" s="249"/>
      <c r="AV48" s="249"/>
      <c r="AW48" s="249"/>
      <c r="AX48" s="249"/>
      <c r="AY48" s="249"/>
      <c r="AZ48" s="249"/>
      <c r="BA48" s="249"/>
      <c r="BB48" s="249"/>
      <c r="BC48" s="249"/>
      <c r="BD48" s="249"/>
      <c r="BE48" s="249"/>
      <c r="BF48" s="249"/>
      <c r="BG48" s="249"/>
      <c r="BH48" s="249"/>
      <c r="BI48" s="249"/>
      <c r="BJ48" s="249"/>
      <c r="BK48" s="249"/>
      <c r="BL48" s="249"/>
      <c r="BM48" s="249"/>
      <c r="BN48" s="249"/>
      <c r="BO48" s="249"/>
      <c r="BP48" s="249"/>
      <c r="BQ48" s="249"/>
    </row>
    <row r="49" spans="1:69" s="250" customFormat="1">
      <c r="A49" s="248"/>
      <c r="B49" s="259"/>
      <c r="C49" s="260"/>
      <c r="D49" s="260"/>
      <c r="E49" s="260"/>
      <c r="F49" s="261"/>
      <c r="G49" s="266"/>
      <c r="H49" s="260"/>
      <c r="I49" s="260"/>
      <c r="J49" s="260"/>
      <c r="K49" s="260"/>
      <c r="L49" s="260"/>
      <c r="M49" s="260"/>
      <c r="N49" s="260"/>
      <c r="O49" s="260"/>
      <c r="P49" s="260"/>
      <c r="Q49" s="260"/>
      <c r="R49" s="260"/>
      <c r="S49" s="260"/>
      <c r="T49" s="260"/>
      <c r="U49" s="260"/>
      <c r="V49" s="260"/>
      <c r="W49" s="260"/>
      <c r="X49" s="260"/>
      <c r="Y49" s="260"/>
      <c r="Z49" s="260"/>
      <c r="AA49" s="260"/>
      <c r="AB49" s="260"/>
      <c r="AC49" s="260"/>
      <c r="AD49" s="260"/>
      <c r="AE49" s="263"/>
      <c r="AF49" s="264"/>
      <c r="AG49" s="260"/>
      <c r="AH49" s="260"/>
      <c r="AI49" s="260"/>
      <c r="AJ49" s="265"/>
      <c r="AK49" s="249"/>
      <c r="AL49" s="249"/>
      <c r="AM49" s="249"/>
      <c r="AN49" s="249"/>
      <c r="AO49" s="249"/>
      <c r="AP49" s="249"/>
      <c r="AQ49" s="249"/>
      <c r="AR49" s="249"/>
      <c r="AS49" s="249"/>
      <c r="AT49" s="249"/>
      <c r="AU49" s="249"/>
      <c r="AV49" s="249"/>
      <c r="AW49" s="249"/>
      <c r="AX49" s="249"/>
      <c r="AY49" s="249"/>
      <c r="AZ49" s="249"/>
      <c r="BA49" s="249"/>
      <c r="BB49" s="249"/>
      <c r="BC49" s="249"/>
      <c r="BD49" s="249"/>
      <c r="BE49" s="249"/>
      <c r="BF49" s="249"/>
      <c r="BG49" s="249"/>
      <c r="BH49" s="249"/>
      <c r="BI49" s="249"/>
      <c r="BJ49" s="249"/>
      <c r="BK49" s="249"/>
      <c r="BL49" s="249"/>
      <c r="BM49" s="249"/>
      <c r="BN49" s="249"/>
      <c r="BO49" s="249"/>
      <c r="BP49" s="249"/>
      <c r="BQ49" s="249"/>
    </row>
    <row r="50" spans="1:69" s="250" customFormat="1">
      <c r="A50" s="248"/>
      <c r="B50" s="259"/>
      <c r="C50" s="260"/>
      <c r="D50" s="260"/>
      <c r="E50" s="260"/>
      <c r="F50" s="261"/>
      <c r="G50" s="266"/>
      <c r="H50" s="260"/>
      <c r="I50" s="260"/>
      <c r="J50" s="260"/>
      <c r="K50" s="260"/>
      <c r="L50" s="260"/>
      <c r="M50" s="260"/>
      <c r="N50" s="260"/>
      <c r="O50" s="260"/>
      <c r="P50" s="260"/>
      <c r="Q50" s="260"/>
      <c r="R50" s="260"/>
      <c r="S50" s="260"/>
      <c r="T50" s="260"/>
      <c r="U50" s="260"/>
      <c r="V50" s="260"/>
      <c r="W50" s="260"/>
      <c r="X50" s="260"/>
      <c r="Y50" s="260"/>
      <c r="Z50" s="260"/>
      <c r="AA50" s="260"/>
      <c r="AB50" s="260"/>
      <c r="AC50" s="260"/>
      <c r="AD50" s="260"/>
      <c r="AE50" s="263"/>
      <c r="AF50" s="264"/>
      <c r="AG50" s="260"/>
      <c r="AH50" s="260"/>
      <c r="AI50" s="260"/>
      <c r="AJ50" s="265"/>
      <c r="AK50" s="249"/>
      <c r="AL50" s="249"/>
      <c r="AM50" s="249"/>
      <c r="AN50" s="249"/>
      <c r="AO50" s="249"/>
      <c r="AP50" s="249"/>
      <c r="AQ50" s="249"/>
      <c r="AR50" s="249"/>
      <c r="AS50" s="249"/>
      <c r="AT50" s="249"/>
      <c r="AU50" s="249"/>
      <c r="AV50" s="249"/>
      <c r="AW50" s="249"/>
      <c r="AX50" s="249"/>
      <c r="AY50" s="249"/>
      <c r="AZ50" s="249"/>
      <c r="BA50" s="249"/>
      <c r="BB50" s="249"/>
      <c r="BC50" s="249"/>
      <c r="BD50" s="249"/>
      <c r="BE50" s="249"/>
      <c r="BF50" s="249"/>
      <c r="BG50" s="249"/>
      <c r="BH50" s="249"/>
      <c r="BI50" s="249"/>
      <c r="BJ50" s="249"/>
      <c r="BK50" s="249"/>
      <c r="BL50" s="249"/>
      <c r="BM50" s="249"/>
      <c r="BN50" s="249"/>
      <c r="BO50" s="249"/>
      <c r="BP50" s="249"/>
      <c r="BQ50" s="249"/>
    </row>
    <row r="51" spans="1:69" s="250" customFormat="1">
      <c r="A51" s="248"/>
      <c r="B51" s="259"/>
      <c r="C51" s="260"/>
      <c r="D51" s="260"/>
      <c r="E51" s="260"/>
      <c r="F51" s="261"/>
      <c r="G51" s="266"/>
      <c r="H51" s="260"/>
      <c r="I51" s="260"/>
      <c r="J51" s="260"/>
      <c r="K51" s="260"/>
      <c r="L51" s="260"/>
      <c r="M51" s="260"/>
      <c r="N51" s="260"/>
      <c r="O51" s="260"/>
      <c r="P51" s="260"/>
      <c r="Q51" s="260"/>
      <c r="R51" s="260"/>
      <c r="S51" s="260"/>
      <c r="T51" s="260"/>
      <c r="U51" s="260"/>
      <c r="V51" s="260"/>
      <c r="W51" s="260"/>
      <c r="X51" s="260"/>
      <c r="Y51" s="260"/>
      <c r="Z51" s="260"/>
      <c r="AA51" s="260"/>
      <c r="AB51" s="260"/>
      <c r="AC51" s="260"/>
      <c r="AD51" s="260"/>
      <c r="AE51" s="263"/>
      <c r="AF51" s="264"/>
      <c r="AG51" s="260"/>
      <c r="AH51" s="260"/>
      <c r="AI51" s="260"/>
      <c r="AJ51" s="265"/>
      <c r="AK51" s="249"/>
      <c r="AL51" s="249"/>
      <c r="AM51" s="249"/>
      <c r="AN51" s="249"/>
      <c r="AO51" s="249"/>
      <c r="AP51" s="249"/>
      <c r="AQ51" s="249"/>
      <c r="AR51" s="249"/>
      <c r="AS51" s="249"/>
      <c r="AT51" s="249"/>
      <c r="AU51" s="249"/>
      <c r="AV51" s="249"/>
      <c r="AW51" s="249"/>
      <c r="AX51" s="249"/>
      <c r="AY51" s="249"/>
      <c r="AZ51" s="249"/>
      <c r="BA51" s="249"/>
      <c r="BB51" s="249"/>
      <c r="BC51" s="249"/>
      <c r="BD51" s="249"/>
      <c r="BE51" s="249"/>
      <c r="BF51" s="249"/>
      <c r="BG51" s="249"/>
      <c r="BH51" s="249"/>
      <c r="BI51" s="249"/>
      <c r="BJ51" s="249"/>
      <c r="BK51" s="249"/>
      <c r="BL51" s="249"/>
      <c r="BM51" s="249"/>
      <c r="BN51" s="249"/>
      <c r="BO51" s="249"/>
      <c r="BP51" s="249"/>
      <c r="BQ51" s="249"/>
    </row>
    <row r="52" spans="1:69" s="250" customFormat="1" ht="15" thickBot="1">
      <c r="A52" s="248"/>
      <c r="B52" s="268"/>
      <c r="C52" s="269"/>
      <c r="D52" s="269"/>
      <c r="E52" s="269"/>
      <c r="F52" s="270"/>
      <c r="G52" s="271"/>
      <c r="H52" s="269"/>
      <c r="I52" s="269"/>
      <c r="J52" s="269"/>
      <c r="K52" s="269"/>
      <c r="L52" s="269"/>
      <c r="M52" s="269"/>
      <c r="N52" s="269"/>
      <c r="O52" s="269"/>
      <c r="P52" s="269"/>
      <c r="Q52" s="269"/>
      <c r="R52" s="269"/>
      <c r="S52" s="269"/>
      <c r="T52" s="269"/>
      <c r="U52" s="269"/>
      <c r="V52" s="269"/>
      <c r="W52" s="269"/>
      <c r="X52" s="269"/>
      <c r="Y52" s="269"/>
      <c r="Z52" s="269"/>
      <c r="AA52" s="269"/>
      <c r="AB52" s="269"/>
      <c r="AC52" s="269"/>
      <c r="AD52" s="269"/>
      <c r="AE52" s="272"/>
      <c r="AF52" s="273"/>
      <c r="AG52" s="269"/>
      <c r="AH52" s="269"/>
      <c r="AI52" s="269"/>
      <c r="AJ52" s="274"/>
      <c r="AK52" s="249"/>
      <c r="AL52" s="249"/>
      <c r="AM52" s="249"/>
      <c r="AN52" s="249"/>
      <c r="AO52" s="249"/>
      <c r="AP52" s="249"/>
      <c r="AQ52" s="249"/>
      <c r="AR52" s="249"/>
      <c r="AS52" s="249"/>
      <c r="AT52" s="249"/>
      <c r="AU52" s="249"/>
      <c r="AV52" s="249"/>
      <c r="AW52" s="249"/>
      <c r="AX52" s="249"/>
      <c r="AY52" s="249"/>
      <c r="AZ52" s="249"/>
      <c r="BA52" s="249"/>
      <c r="BB52" s="249"/>
      <c r="BC52" s="249"/>
      <c r="BD52" s="249"/>
      <c r="BE52" s="249"/>
      <c r="BF52" s="249"/>
      <c r="BG52" s="249"/>
      <c r="BH52" s="249"/>
      <c r="BI52" s="249"/>
      <c r="BJ52" s="249"/>
      <c r="BK52" s="249"/>
      <c r="BL52" s="249"/>
      <c r="BM52" s="249"/>
      <c r="BN52" s="249"/>
      <c r="BO52" s="249"/>
      <c r="BP52" s="249"/>
      <c r="BQ52" s="249"/>
    </row>
    <row r="53" spans="1:69" s="249" customFormat="1"/>
    <row r="54" spans="1:69" s="249" customFormat="1"/>
    <row r="55" spans="1:69" s="249" customFormat="1"/>
    <row r="56" spans="1:69" s="249" customFormat="1"/>
    <row r="57" spans="1:69" s="249" customFormat="1"/>
    <row r="58" spans="1:69" s="249" customFormat="1"/>
    <row r="59" spans="1:69" s="249" customFormat="1"/>
    <row r="60" spans="1:69" s="249" customFormat="1"/>
    <row r="61" spans="1:69" s="249" customFormat="1"/>
    <row r="62" spans="1:69" s="249" customFormat="1"/>
    <row r="63" spans="1:69" s="249" customFormat="1"/>
    <row r="64" spans="1:69" s="249" customFormat="1"/>
    <row r="65" s="249" customFormat="1"/>
    <row r="66" s="249" customFormat="1"/>
    <row r="67" s="249" customFormat="1"/>
    <row r="68" s="249" customFormat="1"/>
    <row r="69" s="249" customFormat="1"/>
    <row r="70" s="249" customFormat="1"/>
    <row r="71" s="249" customFormat="1"/>
    <row r="72" s="249" customFormat="1"/>
    <row r="73" s="249" customFormat="1"/>
    <row r="74" s="249" customFormat="1"/>
    <row r="75" s="249" customFormat="1"/>
    <row r="76" s="249" customFormat="1"/>
    <row r="77" s="249" customFormat="1"/>
    <row r="78" s="249" customFormat="1"/>
    <row r="79" s="249" customFormat="1"/>
    <row r="80" s="249" customFormat="1"/>
    <row r="81" s="249" customFormat="1"/>
    <row r="82" s="249" customFormat="1"/>
    <row r="83" s="249" customFormat="1"/>
    <row r="84" s="249" customFormat="1"/>
    <row r="85" s="249" customFormat="1"/>
    <row r="86" s="249" customFormat="1"/>
    <row r="87" s="249" customFormat="1"/>
    <row r="88" s="249" customFormat="1"/>
    <row r="89" s="249" customFormat="1"/>
    <row r="90" s="249" customFormat="1"/>
    <row r="91" s="249" customFormat="1"/>
    <row r="92" s="249" customFormat="1"/>
    <row r="93" s="249" customFormat="1"/>
    <row r="94" s="249" customFormat="1"/>
    <row r="95" s="249" customFormat="1"/>
    <row r="96" s="249" customFormat="1"/>
    <row r="97" s="249" customFormat="1"/>
    <row r="98" s="249" customFormat="1"/>
    <row r="99" s="249" customFormat="1"/>
    <row r="100" s="249" customFormat="1"/>
    <row r="101" s="249" customFormat="1"/>
    <row r="102" s="249" customFormat="1"/>
    <row r="103" s="249" customFormat="1"/>
    <row r="104" s="249" customFormat="1"/>
    <row r="105" s="249" customFormat="1"/>
  </sheetData>
  <sheetProtection algorithmName="SHA-512" hashValue="zEfPaeReaqF4FegLND2RUnyK6LdSRloeN/xVmJ0hGDXqcjFJD0xGVETn2566ci0v7BljaXN1KdO56SjoMdBmcA==" saltValue="IsjGFIpeelsSPu4fYCHAZQ==" spinCount="100000" sheet="1" selectLockedCells="1"/>
  <mergeCells count="46">
    <mergeCell ref="B1:F1"/>
    <mergeCell ref="G1:AE1"/>
    <mergeCell ref="AF1:AJ1"/>
    <mergeCell ref="B2:F5"/>
    <mergeCell ref="G2:L2"/>
    <mergeCell ref="M2:AE2"/>
    <mergeCell ref="AF2:AJ2"/>
    <mergeCell ref="G3:L3"/>
    <mergeCell ref="M3:AE3"/>
    <mergeCell ref="AF3:AJ3"/>
    <mergeCell ref="G4:AE4"/>
    <mergeCell ref="AF4:AJ4"/>
    <mergeCell ref="G5:L5"/>
    <mergeCell ref="M5:S5"/>
    <mergeCell ref="T5:Y5"/>
    <mergeCell ref="Z5:AE5"/>
    <mergeCell ref="AF5:AJ5"/>
    <mergeCell ref="H35:I35"/>
    <mergeCell ref="J35:Y35"/>
    <mergeCell ref="Z35:AD35"/>
    <mergeCell ref="H7:AD12"/>
    <mergeCell ref="H14:AD16"/>
    <mergeCell ref="H18:AD18"/>
    <mergeCell ref="H20:AD21"/>
    <mergeCell ref="H23:M23"/>
    <mergeCell ref="H24:AD24"/>
    <mergeCell ref="H26:AD27"/>
    <mergeCell ref="H29:X29"/>
    <mergeCell ref="H34:I34"/>
    <mergeCell ref="J34:Y34"/>
    <mergeCell ref="Z34:AD34"/>
    <mergeCell ref="H36:I36"/>
    <mergeCell ref="J36:Y36"/>
    <mergeCell ref="Z36:AD36"/>
    <mergeCell ref="H37:I37"/>
    <mergeCell ref="J37:Y37"/>
    <mergeCell ref="Z37:AD37"/>
    <mergeCell ref="H40:I40"/>
    <mergeCell ref="J40:Y40"/>
    <mergeCell ref="Z40:AD40"/>
    <mergeCell ref="H38:I38"/>
    <mergeCell ref="J38:Y38"/>
    <mergeCell ref="Z38:AD38"/>
    <mergeCell ref="H39:I39"/>
    <mergeCell ref="J39:Y39"/>
    <mergeCell ref="Z39:AD39"/>
  </mergeCells>
  <hyperlinks>
    <hyperlink ref="H30" r:id="rId1" xr:uid="{0E02807C-4AF0-4139-A0B1-2D5065C0DAFB}"/>
  </hyperlinks>
  <pageMargins left="0.7" right="0.7" top="0.75" bottom="0.75" header="0.3" footer="0.3"/>
  <pageSetup paperSize="9" scale="96" orientation="portrait" r:id="rId2"/>
  <rowBreaks count="1" manualBreakCount="1">
    <brk id="5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C78"/>
  <sheetViews>
    <sheetView view="pageBreakPreview" zoomScaleNormal="100" zoomScaleSheetLayoutView="100" workbookViewId="0">
      <selection activeCell="X10" sqref="X10:Z10"/>
    </sheetView>
  </sheetViews>
  <sheetFormatPr defaultRowHeight="15.75" customHeight="1"/>
  <cols>
    <col min="1" max="1" width="1.6640625" style="158" customWidth="1"/>
    <col min="2" max="2" width="2.33203125" style="158" customWidth="1"/>
    <col min="3" max="36" width="2.44140625" style="158" customWidth="1"/>
    <col min="37" max="63" width="9.109375" style="158"/>
    <col min="64" max="66" width="0" style="158" hidden="1" customWidth="1"/>
    <col min="67" max="67" width="0" hidden="1" customWidth="1"/>
    <col min="68" max="68" width="6.44140625" hidden="1" customWidth="1"/>
    <col min="69" max="69" width="26.6640625" hidden="1" customWidth="1"/>
    <col min="70" max="70" width="12.44140625" hidden="1" customWidth="1"/>
    <col min="71" max="71" width="10.33203125" hidden="1" customWidth="1"/>
    <col min="72" max="72" width="12.44140625" hidden="1" customWidth="1"/>
    <col min="73" max="73" width="11.33203125" hidden="1" customWidth="1"/>
    <col min="74" max="74" width="7.44140625" hidden="1" customWidth="1"/>
    <col min="75" max="75" width="0" hidden="1" customWidth="1"/>
    <col min="76" max="76" width="12.44140625" hidden="1" customWidth="1"/>
    <col min="77" max="77" width="13.109375" hidden="1" customWidth="1"/>
    <col min="78" max="78" width="16" hidden="1" customWidth="1"/>
    <col min="79" max="79" width="17.6640625" hidden="1" customWidth="1"/>
    <col min="80" max="80" width="16.5546875" hidden="1" customWidth="1"/>
    <col min="81" max="81" width="16.109375" hidden="1" customWidth="1"/>
    <col min="82" max="83" width="0" hidden="1" customWidth="1"/>
  </cols>
  <sheetData>
    <row r="1" spans="2:81" customFormat="1" ht="15.75" customHeight="1" thickBot="1">
      <c r="B1" s="503" t="s">
        <v>132</v>
      </c>
      <c r="C1" s="504"/>
      <c r="D1" s="504"/>
      <c r="E1" s="504"/>
      <c r="F1" s="504"/>
      <c r="G1" s="505" t="s">
        <v>175</v>
      </c>
      <c r="H1" s="505"/>
      <c r="I1" s="505"/>
      <c r="J1" s="505"/>
      <c r="K1" s="505"/>
      <c r="L1" s="505"/>
      <c r="M1" s="505"/>
      <c r="N1" s="505"/>
      <c r="O1" s="505"/>
      <c r="P1" s="505"/>
      <c r="Q1" s="505"/>
      <c r="R1" s="505"/>
      <c r="S1" s="505"/>
      <c r="T1" s="505"/>
      <c r="U1" s="505"/>
      <c r="V1" s="505"/>
      <c r="W1" s="505"/>
      <c r="X1" s="505"/>
      <c r="Y1" s="505"/>
      <c r="Z1" s="505"/>
      <c r="AA1" s="505"/>
      <c r="AB1" s="505"/>
      <c r="AC1" s="505"/>
      <c r="AD1" s="505"/>
      <c r="AE1" s="505"/>
      <c r="AF1" s="503" t="s">
        <v>133</v>
      </c>
      <c r="AG1" s="504"/>
      <c r="AH1" s="504"/>
      <c r="AI1" s="504"/>
      <c r="AJ1" s="504"/>
      <c r="AK1" s="158"/>
      <c r="AL1" s="158"/>
      <c r="AM1" s="158"/>
      <c r="AN1" s="158"/>
      <c r="AO1" s="158"/>
      <c r="AP1" s="158"/>
      <c r="AQ1" s="158"/>
      <c r="AR1" s="158"/>
      <c r="AS1" s="158"/>
      <c r="AT1" s="158"/>
      <c r="AU1" s="158"/>
      <c r="AV1" s="158"/>
      <c r="AW1" s="158"/>
      <c r="AX1" s="158"/>
      <c r="AY1" s="158"/>
      <c r="AZ1" s="158"/>
      <c r="BA1" s="158"/>
      <c r="BB1" s="158"/>
      <c r="BC1" s="158"/>
      <c r="BD1" s="158"/>
      <c r="BE1" s="158"/>
      <c r="BF1" s="158"/>
      <c r="BG1" s="158"/>
      <c r="BH1" s="158"/>
      <c r="BI1" s="158"/>
      <c r="BJ1" s="158"/>
      <c r="BK1" s="158"/>
      <c r="BL1" s="158"/>
      <c r="BM1" s="158"/>
      <c r="BN1" s="158"/>
    </row>
    <row r="2" spans="2:81" customFormat="1" ht="15.75" customHeight="1" thickBot="1">
      <c r="B2" s="522" t="s">
        <v>134</v>
      </c>
      <c r="C2" s="523"/>
      <c r="D2" s="523"/>
      <c r="E2" s="523"/>
      <c r="F2" s="524"/>
      <c r="G2" s="531" t="s">
        <v>126</v>
      </c>
      <c r="H2" s="532"/>
      <c r="I2" s="532"/>
      <c r="J2" s="532"/>
      <c r="K2" s="532"/>
      <c r="L2" s="532"/>
      <c r="M2" s="533"/>
      <c r="N2" s="534"/>
      <c r="O2" s="534"/>
      <c r="P2" s="534"/>
      <c r="Q2" s="534"/>
      <c r="R2" s="534"/>
      <c r="S2" s="534"/>
      <c r="T2" s="534"/>
      <c r="U2" s="534"/>
      <c r="V2" s="534"/>
      <c r="W2" s="534"/>
      <c r="X2" s="534"/>
      <c r="Y2" s="534"/>
      <c r="Z2" s="534"/>
      <c r="AA2" s="534"/>
      <c r="AB2" s="534"/>
      <c r="AC2" s="534"/>
      <c r="AD2" s="534"/>
      <c r="AE2" s="535"/>
      <c r="AF2" s="559" t="s">
        <v>127</v>
      </c>
      <c r="AG2" s="532"/>
      <c r="AH2" s="532"/>
      <c r="AI2" s="532"/>
      <c r="AJ2" s="560"/>
      <c r="AK2" s="158"/>
      <c r="AL2" s="158"/>
      <c r="AM2" s="158"/>
      <c r="AN2" s="158"/>
      <c r="AO2" s="158"/>
      <c r="AP2" s="158"/>
      <c r="AQ2" s="158"/>
      <c r="AR2" s="158"/>
      <c r="AS2" s="158"/>
      <c r="AT2" s="158"/>
      <c r="AU2" s="158"/>
      <c r="AV2" s="158"/>
      <c r="AW2" s="158"/>
      <c r="AX2" s="158"/>
      <c r="AY2" s="158"/>
      <c r="AZ2" s="158"/>
      <c r="BA2" s="158"/>
      <c r="BB2" s="158"/>
      <c r="BC2" s="158"/>
      <c r="BD2" s="158"/>
      <c r="BE2" s="158"/>
      <c r="BF2" s="158"/>
      <c r="BG2" s="158"/>
      <c r="BH2" s="158"/>
      <c r="BI2" s="158"/>
      <c r="BJ2" s="158"/>
      <c r="BK2" s="158"/>
      <c r="BL2" s="158"/>
      <c r="BM2" s="158"/>
      <c r="BN2" s="158"/>
      <c r="BQ2" s="485" t="s">
        <v>119</v>
      </c>
      <c r="BR2" s="486"/>
      <c r="BS2" s="486"/>
      <c r="BT2" s="486"/>
      <c r="BU2" s="486"/>
      <c r="BV2" s="487"/>
      <c r="BX2" s="482" t="s">
        <v>22</v>
      </c>
      <c r="BY2" s="483"/>
      <c r="BZ2" s="483"/>
      <c r="CA2" s="483"/>
      <c r="CB2" s="483"/>
      <c r="CC2" s="484"/>
    </row>
    <row r="3" spans="2:81" customFormat="1" ht="15.75" customHeight="1">
      <c r="B3" s="525"/>
      <c r="C3" s="526"/>
      <c r="D3" s="526"/>
      <c r="E3" s="526"/>
      <c r="F3" s="527"/>
      <c r="G3" s="536" t="s">
        <v>128</v>
      </c>
      <c r="H3" s="537"/>
      <c r="I3" s="537"/>
      <c r="J3" s="537"/>
      <c r="K3" s="537"/>
      <c r="L3" s="538"/>
      <c r="M3" s="539" t="s">
        <v>137</v>
      </c>
      <c r="N3" s="540"/>
      <c r="O3" s="540"/>
      <c r="P3" s="540"/>
      <c r="Q3" s="540"/>
      <c r="R3" s="540"/>
      <c r="S3" s="540"/>
      <c r="T3" s="540"/>
      <c r="U3" s="540"/>
      <c r="V3" s="540"/>
      <c r="W3" s="540"/>
      <c r="X3" s="540"/>
      <c r="Y3" s="540"/>
      <c r="Z3" s="540"/>
      <c r="AA3" s="540"/>
      <c r="AB3" s="540"/>
      <c r="AC3" s="540"/>
      <c r="AD3" s="540"/>
      <c r="AE3" s="541"/>
      <c r="AF3" s="561"/>
      <c r="AG3" s="540"/>
      <c r="AH3" s="540"/>
      <c r="AI3" s="540"/>
      <c r="AJ3" s="562"/>
      <c r="AK3" s="158"/>
      <c r="AL3" s="158"/>
      <c r="AM3" s="158"/>
      <c r="AN3" s="158"/>
      <c r="AO3" s="158"/>
      <c r="AP3" s="158"/>
      <c r="AQ3" s="158"/>
      <c r="AR3" s="158"/>
      <c r="AS3" s="158"/>
      <c r="AT3" s="158"/>
      <c r="AU3" s="158"/>
      <c r="AV3" s="158"/>
      <c r="AW3" s="158"/>
      <c r="AX3" s="158"/>
      <c r="AY3" s="158"/>
      <c r="AZ3" s="158"/>
      <c r="BA3" s="158"/>
      <c r="BB3" s="158"/>
      <c r="BC3" s="158"/>
      <c r="BD3" s="158"/>
      <c r="BE3" s="158"/>
      <c r="BF3" s="158"/>
      <c r="BG3" s="158"/>
      <c r="BH3" s="158"/>
      <c r="BI3" s="158"/>
      <c r="BJ3" s="158"/>
      <c r="BK3" s="158"/>
      <c r="BL3" s="158"/>
      <c r="BM3" s="158"/>
      <c r="BN3" s="158"/>
      <c r="BQ3" s="488" t="s">
        <v>81</v>
      </c>
      <c r="BR3" s="489"/>
      <c r="BS3" s="489"/>
      <c r="BT3" s="489"/>
      <c r="BU3" s="489"/>
      <c r="BV3" s="490"/>
      <c r="BX3" s="159"/>
      <c r="BY3" s="160"/>
      <c r="BZ3" s="160"/>
      <c r="CA3" s="160"/>
      <c r="CB3" s="160"/>
      <c r="CC3" s="161"/>
    </row>
    <row r="4" spans="2:81" customFormat="1" ht="15.75" customHeight="1" thickBot="1">
      <c r="B4" s="525"/>
      <c r="C4" s="526"/>
      <c r="D4" s="526"/>
      <c r="E4" s="526"/>
      <c r="F4" s="527"/>
      <c r="G4" s="563" t="s">
        <v>147</v>
      </c>
      <c r="H4" s="564"/>
      <c r="I4" s="564"/>
      <c r="J4" s="564"/>
      <c r="K4" s="564"/>
      <c r="L4" s="564"/>
      <c r="M4" s="564"/>
      <c r="N4" s="564"/>
      <c r="O4" s="564"/>
      <c r="P4" s="564"/>
      <c r="Q4" s="564"/>
      <c r="R4" s="564"/>
      <c r="S4" s="564"/>
      <c r="T4" s="564"/>
      <c r="U4" s="564"/>
      <c r="V4" s="564"/>
      <c r="W4" s="564"/>
      <c r="X4" s="564"/>
      <c r="Y4" s="564"/>
      <c r="Z4" s="564"/>
      <c r="AA4" s="564"/>
      <c r="AB4" s="564"/>
      <c r="AC4" s="564"/>
      <c r="AD4" s="564"/>
      <c r="AE4" s="565"/>
      <c r="AF4" s="536" t="s">
        <v>129</v>
      </c>
      <c r="AG4" s="566"/>
      <c r="AH4" s="566"/>
      <c r="AI4" s="566"/>
      <c r="AJ4" s="567"/>
      <c r="AK4" s="158"/>
      <c r="AL4" s="158"/>
      <c r="AM4" s="158"/>
      <c r="AN4" s="158"/>
      <c r="AO4" s="158"/>
      <c r="AP4" s="158"/>
      <c r="AQ4" s="158"/>
      <c r="AR4" s="158"/>
      <c r="AS4" s="158"/>
      <c r="AT4" s="158"/>
      <c r="AU4" s="158"/>
      <c r="AV4" s="158"/>
      <c r="AW4" s="158"/>
      <c r="AX4" s="158"/>
      <c r="AY4" s="158"/>
      <c r="AZ4" s="158"/>
      <c r="BA4" s="158"/>
      <c r="BB4" s="158"/>
      <c r="BC4" s="158"/>
      <c r="BD4" s="158"/>
      <c r="BE4" s="158"/>
      <c r="BF4" s="158"/>
      <c r="BG4" s="158"/>
      <c r="BH4" s="158"/>
      <c r="BI4" s="158"/>
      <c r="BJ4" s="158"/>
      <c r="BK4" s="158"/>
      <c r="BL4" s="158"/>
      <c r="BM4" s="158"/>
      <c r="BN4" s="158"/>
      <c r="BQ4" s="219"/>
      <c r="BR4" s="163"/>
      <c r="BS4" s="163"/>
      <c r="BT4" s="163"/>
      <c r="BU4" s="163"/>
      <c r="BV4" s="164"/>
      <c r="BX4" s="165" t="s">
        <v>120</v>
      </c>
      <c r="BY4" s="166"/>
      <c r="BZ4" s="166"/>
      <c r="CA4" s="166"/>
      <c r="CB4" s="166"/>
      <c r="CC4" s="167"/>
    </row>
    <row r="5" spans="2:81" customFormat="1" ht="15.75" customHeight="1" thickBot="1">
      <c r="B5" s="528"/>
      <c r="C5" s="529"/>
      <c r="D5" s="529"/>
      <c r="E5" s="529"/>
      <c r="F5" s="530"/>
      <c r="G5" s="496" t="s">
        <v>130</v>
      </c>
      <c r="H5" s="568"/>
      <c r="I5" s="568"/>
      <c r="J5" s="568"/>
      <c r="K5" s="568"/>
      <c r="L5" s="569"/>
      <c r="M5" s="570">
        <v>1</v>
      </c>
      <c r="N5" s="571"/>
      <c r="O5" s="571"/>
      <c r="P5" s="571"/>
      <c r="Q5" s="571"/>
      <c r="R5" s="571"/>
      <c r="S5" s="572"/>
      <c r="T5" s="495" t="s">
        <v>131</v>
      </c>
      <c r="U5" s="496"/>
      <c r="V5" s="496"/>
      <c r="W5" s="496"/>
      <c r="X5" s="496"/>
      <c r="Y5" s="497"/>
      <c r="Z5" s="498"/>
      <c r="AA5" s="499"/>
      <c r="AB5" s="499"/>
      <c r="AC5" s="499"/>
      <c r="AD5" s="499"/>
      <c r="AE5" s="500"/>
      <c r="AF5" s="501"/>
      <c r="AG5" s="499"/>
      <c r="AH5" s="499"/>
      <c r="AI5" s="499"/>
      <c r="AJ5" s="502"/>
      <c r="AK5" s="158"/>
      <c r="AL5" s="158"/>
      <c r="AM5" s="158"/>
      <c r="AN5" s="158"/>
      <c r="AO5" s="158"/>
      <c r="AP5" s="158"/>
      <c r="AQ5" s="158"/>
      <c r="AR5" s="158"/>
      <c r="AS5" s="158"/>
      <c r="AT5" s="158"/>
      <c r="AU5" s="158"/>
      <c r="AV5" s="158"/>
      <c r="AW5" s="158"/>
      <c r="AX5" s="158"/>
      <c r="AY5" s="158"/>
      <c r="AZ5" s="158"/>
      <c r="BA5" s="158"/>
      <c r="BB5" s="158"/>
      <c r="BC5" s="158"/>
      <c r="BD5" s="158"/>
      <c r="BE5" s="158"/>
      <c r="BF5" s="158"/>
      <c r="BG5" s="158"/>
      <c r="BH5" s="158"/>
      <c r="BI5" s="158"/>
      <c r="BJ5" s="158"/>
      <c r="BK5" s="158"/>
      <c r="BL5" s="158"/>
      <c r="BM5" s="158"/>
      <c r="BN5" s="158"/>
      <c r="BS5" s="168"/>
      <c r="BT5" s="168"/>
      <c r="BX5" s="165"/>
      <c r="BY5" s="166"/>
      <c r="BZ5" s="166"/>
      <c r="CA5" s="166"/>
      <c r="CB5" s="166"/>
      <c r="CC5" s="167"/>
    </row>
    <row r="6" spans="2:81" customFormat="1" ht="15.75" customHeight="1">
      <c r="B6" s="3"/>
      <c r="C6" s="4"/>
      <c r="D6" s="4"/>
      <c r="E6" s="4"/>
      <c r="F6" s="5"/>
      <c r="G6" s="6"/>
      <c r="H6" s="7"/>
      <c r="I6" s="7"/>
      <c r="J6" s="7"/>
      <c r="K6" s="7"/>
      <c r="L6" s="7"/>
      <c r="M6" s="7"/>
      <c r="N6" s="7"/>
      <c r="O6" s="7"/>
      <c r="P6" s="7"/>
      <c r="Q6" s="7"/>
      <c r="R6" s="7"/>
      <c r="S6" s="7"/>
      <c r="T6" s="7"/>
      <c r="U6" s="7"/>
      <c r="V6" s="7"/>
      <c r="W6" s="7"/>
      <c r="X6" s="7"/>
      <c r="Y6" s="7"/>
      <c r="Z6" s="7"/>
      <c r="AA6" s="7"/>
      <c r="AB6" s="7"/>
      <c r="AC6" s="7"/>
      <c r="AD6" s="7"/>
      <c r="AE6" s="8"/>
      <c r="AF6" s="9"/>
      <c r="AG6" s="4"/>
      <c r="AH6" s="4"/>
      <c r="AI6" s="4"/>
      <c r="AJ6" s="10"/>
      <c r="AK6" s="158"/>
      <c r="AL6" s="158"/>
      <c r="AM6" s="158"/>
      <c r="AN6" s="158"/>
      <c r="AO6" s="158"/>
      <c r="AP6" s="158"/>
      <c r="AQ6" s="158"/>
      <c r="AR6" s="158"/>
      <c r="AS6" s="158"/>
      <c r="AT6" s="158"/>
      <c r="AU6" s="158"/>
      <c r="AV6" s="158"/>
      <c r="AW6" s="158"/>
      <c r="AX6" s="158"/>
      <c r="AY6" s="158"/>
      <c r="AZ6" s="158"/>
      <c r="BA6" s="158"/>
      <c r="BB6" s="158"/>
      <c r="BC6" s="158"/>
      <c r="BD6" s="158"/>
      <c r="BE6" s="158"/>
      <c r="BF6" s="158"/>
      <c r="BG6" s="158"/>
      <c r="BH6" s="158"/>
      <c r="BI6" s="158"/>
      <c r="BJ6" s="158"/>
      <c r="BK6" s="158"/>
      <c r="BL6" s="158"/>
      <c r="BM6" s="158"/>
      <c r="BN6" s="158"/>
      <c r="BO6" s="494" t="s">
        <v>33</v>
      </c>
      <c r="BQ6" t="s">
        <v>1</v>
      </c>
      <c r="BS6" s="169"/>
      <c r="BT6" s="169"/>
      <c r="BX6" s="281" t="s">
        <v>121</v>
      </c>
      <c r="BY6" s="282"/>
      <c r="BZ6" s="282"/>
      <c r="CA6" s="282"/>
      <c r="CB6" s="166"/>
      <c r="CC6" s="167"/>
    </row>
    <row r="7" spans="2:81" customFormat="1" ht="15.75" customHeight="1" thickBot="1">
      <c r="B7" s="11"/>
      <c r="C7" s="12"/>
      <c r="D7" s="12"/>
      <c r="E7" s="12"/>
      <c r="F7" s="13"/>
      <c r="G7" s="18"/>
      <c r="H7" s="27" t="s">
        <v>135</v>
      </c>
      <c r="I7" s="12"/>
      <c r="J7" s="12"/>
      <c r="K7" s="12"/>
      <c r="L7" s="12"/>
      <c r="M7" s="12"/>
      <c r="N7" s="12"/>
      <c r="O7" s="12"/>
      <c r="P7" s="12"/>
      <c r="Q7" s="12"/>
      <c r="R7" s="12"/>
      <c r="S7" s="12"/>
      <c r="T7" s="12"/>
      <c r="U7" s="12"/>
      <c r="V7" s="12"/>
      <c r="W7" s="12"/>
      <c r="X7" s="12"/>
      <c r="Y7" s="12"/>
      <c r="Z7" s="12"/>
      <c r="AA7" s="12"/>
      <c r="AB7" s="12"/>
      <c r="AC7" s="12"/>
      <c r="AD7" s="12"/>
      <c r="AE7" s="17"/>
      <c r="AF7" s="15"/>
      <c r="AG7" s="12"/>
      <c r="AH7" s="12"/>
      <c r="AI7" s="12"/>
      <c r="AJ7" s="16"/>
      <c r="AK7" s="158"/>
      <c r="AL7" s="158"/>
      <c r="AM7" s="158"/>
      <c r="AN7" s="158"/>
      <c r="AO7" s="158"/>
      <c r="AP7" s="158"/>
      <c r="AQ7" s="158"/>
      <c r="AR7" s="158"/>
      <c r="AS7" s="158"/>
      <c r="AT7" s="158"/>
      <c r="AU7" s="158"/>
      <c r="AV7" s="158"/>
      <c r="AW7" s="158"/>
      <c r="AX7" s="158"/>
      <c r="AY7" s="158"/>
      <c r="AZ7" s="158"/>
      <c r="BA7" s="158"/>
      <c r="BB7" s="158"/>
      <c r="BC7" s="158"/>
      <c r="BD7" s="158"/>
      <c r="BE7" s="158"/>
      <c r="BF7" s="158"/>
      <c r="BG7" s="158"/>
      <c r="BH7" s="158"/>
      <c r="BI7" s="158"/>
      <c r="BJ7" s="158"/>
      <c r="BK7" s="158"/>
      <c r="BL7" s="158"/>
      <c r="BM7" s="158"/>
      <c r="BN7" s="158"/>
      <c r="BO7" s="494"/>
      <c r="BS7" s="169"/>
      <c r="BX7" s="279" t="s">
        <v>116</v>
      </c>
      <c r="BY7" s="280"/>
      <c r="BZ7" s="280"/>
      <c r="CA7" s="280"/>
      <c r="CB7" s="280"/>
      <c r="CC7" s="167"/>
    </row>
    <row r="8" spans="2:81" customFormat="1" ht="15.75" customHeight="1" thickBot="1">
      <c r="B8" s="11"/>
      <c r="C8" s="12"/>
      <c r="D8" s="12"/>
      <c r="E8" s="12"/>
      <c r="F8" s="13"/>
      <c r="G8" s="18"/>
      <c r="H8" s="28"/>
      <c r="I8" s="28"/>
      <c r="J8" s="28"/>
      <c r="K8" s="28"/>
      <c r="L8" s="28"/>
      <c r="M8" s="28"/>
      <c r="N8" s="28"/>
      <c r="O8" s="28"/>
      <c r="P8" s="28"/>
      <c r="Q8" s="28"/>
      <c r="R8" s="28"/>
      <c r="S8" s="28"/>
      <c r="T8" s="28"/>
      <c r="U8" s="28"/>
      <c r="V8" s="28"/>
      <c r="W8" s="28"/>
      <c r="X8" s="28"/>
      <c r="Y8" s="28"/>
      <c r="Z8" s="28"/>
      <c r="AA8" s="12"/>
      <c r="AB8" s="12"/>
      <c r="AC8" s="12"/>
      <c r="AD8" s="12"/>
      <c r="AE8" s="17"/>
      <c r="AF8" s="15"/>
      <c r="AG8" s="12"/>
      <c r="AH8" s="12"/>
      <c r="AI8" s="12"/>
      <c r="AJ8" s="16"/>
      <c r="AK8" s="158"/>
      <c r="AL8" s="158"/>
      <c r="AM8" s="158"/>
      <c r="AN8" s="158"/>
      <c r="AO8" s="158"/>
      <c r="AP8" s="158"/>
      <c r="AQ8" s="158"/>
      <c r="AR8" s="158"/>
      <c r="AS8" s="158"/>
      <c r="AT8" s="158"/>
      <c r="AU8" s="158"/>
      <c r="AV8" s="158"/>
      <c r="AW8" s="158"/>
      <c r="AX8" s="158"/>
      <c r="AY8" s="158"/>
      <c r="AZ8" s="158"/>
      <c r="BA8" s="158"/>
      <c r="BB8" s="158"/>
      <c r="BC8" s="158"/>
      <c r="BD8" s="158"/>
      <c r="BE8" s="158"/>
      <c r="BF8" s="158"/>
      <c r="BG8" s="158"/>
      <c r="BH8" s="158"/>
      <c r="BI8" s="158"/>
      <c r="BJ8" s="158"/>
      <c r="BK8" s="158"/>
      <c r="BL8" s="158"/>
      <c r="BM8" s="158"/>
      <c r="BN8" s="158"/>
      <c r="BO8" s="494"/>
      <c r="BQ8" s="491" t="s">
        <v>2</v>
      </c>
      <c r="BR8" s="492"/>
      <c r="BS8" s="492"/>
      <c r="BT8" s="493"/>
      <c r="BX8" s="279" t="s">
        <v>117</v>
      </c>
      <c r="BY8" s="280"/>
      <c r="BZ8" s="280"/>
      <c r="CA8" s="280"/>
      <c r="CB8" s="166"/>
      <c r="CC8" s="1"/>
    </row>
    <row r="9" spans="2:81" customFormat="1" ht="15.75" customHeight="1">
      <c r="B9" s="11"/>
      <c r="C9" s="12"/>
      <c r="D9" s="12"/>
      <c r="E9" s="12"/>
      <c r="F9" s="13"/>
      <c r="G9" s="14"/>
      <c r="H9" s="506" t="s">
        <v>136</v>
      </c>
      <c r="I9" s="507"/>
      <c r="J9" s="507"/>
      <c r="K9" s="507"/>
      <c r="L9" s="507"/>
      <c r="M9" s="507"/>
      <c r="N9" s="507"/>
      <c r="O9" s="507"/>
      <c r="P9" s="507"/>
      <c r="Q9" s="507"/>
      <c r="R9" s="508"/>
      <c r="S9" s="548" t="s">
        <v>138</v>
      </c>
      <c r="T9" s="507"/>
      <c r="U9" s="517">
        <f>1-0.064</f>
        <v>0.93599999999999994</v>
      </c>
      <c r="V9" s="518"/>
      <c r="W9" s="519"/>
      <c r="X9" s="520" t="s">
        <v>82</v>
      </c>
      <c r="Y9" s="507"/>
      <c r="Z9" s="521"/>
      <c r="AA9" s="18"/>
      <c r="AB9" s="12"/>
      <c r="AC9" s="12"/>
      <c r="AD9" s="12"/>
      <c r="AE9" s="17"/>
      <c r="AF9" s="15"/>
      <c r="AG9" s="12"/>
      <c r="AH9" s="12"/>
      <c r="AI9" s="12"/>
      <c r="AJ9" s="16"/>
      <c r="AK9" s="158"/>
      <c r="AL9" s="158"/>
      <c r="AM9" s="158"/>
      <c r="AN9" s="158"/>
      <c r="AO9" s="158"/>
      <c r="AP9" s="158"/>
      <c r="AQ9" s="158"/>
      <c r="AR9" s="158"/>
      <c r="AS9" s="158"/>
      <c r="AT9" s="158"/>
      <c r="AU9" s="158"/>
      <c r="AV9" s="158"/>
      <c r="AW9" s="158"/>
      <c r="AX9" s="158"/>
      <c r="AY9" s="158"/>
      <c r="AZ9" s="158"/>
      <c r="BA9" s="158"/>
      <c r="BB9" s="158"/>
      <c r="BC9" s="158"/>
      <c r="BD9" s="158"/>
      <c r="BE9" s="158"/>
      <c r="BF9" s="158"/>
      <c r="BG9" s="158"/>
      <c r="BH9" s="158"/>
      <c r="BI9" s="158"/>
      <c r="BJ9" s="158"/>
      <c r="BK9" s="158"/>
      <c r="BL9" s="158"/>
      <c r="BM9" s="158"/>
      <c r="BN9" s="158"/>
      <c r="BO9" s="494"/>
      <c r="BQ9" s="170" t="s">
        <v>46</v>
      </c>
      <c r="BR9" s="171"/>
      <c r="BS9" s="171"/>
      <c r="BT9" s="172"/>
      <c r="BX9" s="173"/>
      <c r="BY9" s="166"/>
      <c r="BZ9" s="166"/>
      <c r="CA9" s="166"/>
      <c r="CB9" s="166"/>
      <c r="CC9" s="167"/>
    </row>
    <row r="10" spans="2:81" customFormat="1" ht="15.75" customHeight="1">
      <c r="B10" s="11"/>
      <c r="C10" s="12"/>
      <c r="D10" s="12"/>
      <c r="E10" s="12"/>
      <c r="F10" s="13"/>
      <c r="G10" s="14"/>
      <c r="H10" s="509" t="s">
        <v>139</v>
      </c>
      <c r="I10" s="510"/>
      <c r="J10" s="510"/>
      <c r="K10" s="510"/>
      <c r="L10" s="510"/>
      <c r="M10" s="510"/>
      <c r="N10" s="510"/>
      <c r="O10" s="510"/>
      <c r="P10" s="510"/>
      <c r="Q10" s="510"/>
      <c r="R10" s="511"/>
      <c r="S10" s="549" t="s">
        <v>140</v>
      </c>
      <c r="T10" s="510"/>
      <c r="U10" s="580">
        <v>9.02</v>
      </c>
      <c r="V10" s="581"/>
      <c r="W10" s="582"/>
      <c r="X10" s="515" t="s">
        <v>82</v>
      </c>
      <c r="Y10" s="510"/>
      <c r="Z10" s="516"/>
      <c r="AA10" s="18"/>
      <c r="AB10" s="12"/>
      <c r="AC10" s="12"/>
      <c r="AD10" s="12"/>
      <c r="AE10" s="17"/>
      <c r="AF10" s="15"/>
      <c r="AG10" s="12"/>
      <c r="AH10" s="12"/>
      <c r="AI10" s="12"/>
      <c r="AJ10" s="16"/>
      <c r="AK10" s="158"/>
      <c r="AL10" s="158"/>
      <c r="AM10" s="158"/>
      <c r="AN10" s="158"/>
      <c r="AO10" s="158"/>
      <c r="AP10" s="158"/>
      <c r="AQ10" s="158"/>
      <c r="AR10" s="158"/>
      <c r="AS10" s="158"/>
      <c r="AT10" s="158"/>
      <c r="AU10" s="158"/>
      <c r="AV10" s="158"/>
      <c r="AW10" s="158"/>
      <c r="AX10" s="158"/>
      <c r="AY10" s="158"/>
      <c r="AZ10" s="158"/>
      <c r="BA10" s="158"/>
      <c r="BB10" s="158"/>
      <c r="BC10" s="158"/>
      <c r="BD10" s="158"/>
      <c r="BE10" s="158"/>
      <c r="BF10" s="158"/>
      <c r="BG10" s="158"/>
      <c r="BH10" s="158"/>
      <c r="BI10" s="158"/>
      <c r="BJ10" s="158"/>
      <c r="BK10" s="158"/>
      <c r="BL10" s="158"/>
      <c r="BM10" s="158"/>
      <c r="BN10" s="158"/>
      <c r="BO10" s="494"/>
      <c r="BQ10" s="170" t="s">
        <v>76</v>
      </c>
      <c r="BR10" s="171"/>
      <c r="BS10" s="174">
        <f>U9</f>
        <v>0.93599999999999994</v>
      </c>
      <c r="BT10" s="175" t="s">
        <v>83</v>
      </c>
      <c r="BX10" s="281" t="s">
        <v>118</v>
      </c>
      <c r="BY10" s="282"/>
      <c r="BZ10" s="282"/>
      <c r="CA10" s="282"/>
      <c r="CB10" s="282"/>
      <c r="CC10" s="283"/>
    </row>
    <row r="11" spans="2:81" customFormat="1" ht="15.75" customHeight="1">
      <c r="B11" s="11"/>
      <c r="C11" s="12"/>
      <c r="D11" s="12"/>
      <c r="E11" s="12"/>
      <c r="F11" s="13"/>
      <c r="G11" s="14"/>
      <c r="H11" s="509" t="s">
        <v>141</v>
      </c>
      <c r="I11" s="510"/>
      <c r="J11" s="510"/>
      <c r="K11" s="510"/>
      <c r="L11" s="510"/>
      <c r="M11" s="510"/>
      <c r="N11" s="510"/>
      <c r="O11" s="510"/>
      <c r="P11" s="510"/>
      <c r="Q11" s="510"/>
      <c r="R11" s="511"/>
      <c r="S11" s="549" t="s">
        <v>142</v>
      </c>
      <c r="T11" s="510"/>
      <c r="U11" s="580">
        <v>6.4000000000000001E-2</v>
      </c>
      <c r="V11" s="581"/>
      <c r="W11" s="582"/>
      <c r="X11" s="515" t="s">
        <v>82</v>
      </c>
      <c r="Y11" s="510"/>
      <c r="Z11" s="516"/>
      <c r="AA11" s="18"/>
      <c r="AB11" s="12"/>
      <c r="AC11" s="12"/>
      <c r="AD11" s="12"/>
      <c r="AE11" s="17"/>
      <c r="AF11" s="15"/>
      <c r="AG11" s="12"/>
      <c r="AH11" s="12"/>
      <c r="AI11" s="12"/>
      <c r="AJ11" s="16"/>
      <c r="AK11" s="158"/>
      <c r="AL11" s="158"/>
      <c r="AM11" s="158"/>
      <c r="AN11" s="158"/>
      <c r="AO11" s="158"/>
      <c r="AP11" s="158"/>
      <c r="AQ11" s="158"/>
      <c r="AR11" s="158"/>
      <c r="AS11" s="158"/>
      <c r="AT11" s="158"/>
      <c r="AU11" s="158"/>
      <c r="AV11" s="158"/>
      <c r="AW11" s="158"/>
      <c r="AX11" s="158"/>
      <c r="AY11" s="158"/>
      <c r="AZ11" s="158"/>
      <c r="BA11" s="158"/>
      <c r="BB11" s="158"/>
      <c r="BC11" s="158"/>
      <c r="BD11" s="158"/>
      <c r="BE11" s="158"/>
      <c r="BF11" s="158"/>
      <c r="BG11" s="158"/>
      <c r="BH11" s="158"/>
      <c r="BI11" s="158"/>
      <c r="BJ11" s="158"/>
      <c r="BK11" s="158"/>
      <c r="BL11" s="158"/>
      <c r="BM11" s="158"/>
      <c r="BN11" s="158"/>
      <c r="BO11" s="494"/>
      <c r="BQ11" s="176" t="s">
        <v>5</v>
      </c>
      <c r="BR11" s="171"/>
      <c r="BS11" s="75">
        <f>U10</f>
        <v>9.02</v>
      </c>
      <c r="BT11" s="175" t="s">
        <v>83</v>
      </c>
      <c r="BX11" s="173"/>
      <c r="BY11" s="166"/>
      <c r="BZ11" s="166"/>
      <c r="CA11" s="166"/>
      <c r="CB11" s="166"/>
      <c r="CC11" s="167"/>
    </row>
    <row r="12" spans="2:81" customFormat="1" ht="15.75" customHeight="1" thickBot="1">
      <c r="B12" s="11"/>
      <c r="C12" s="12"/>
      <c r="D12" s="12"/>
      <c r="E12" s="12"/>
      <c r="F12" s="13"/>
      <c r="G12" s="14"/>
      <c r="H12" s="557" t="s">
        <v>144</v>
      </c>
      <c r="I12" s="551"/>
      <c r="J12" s="551"/>
      <c r="K12" s="551"/>
      <c r="L12" s="551"/>
      <c r="M12" s="551"/>
      <c r="N12" s="551"/>
      <c r="O12" s="551"/>
      <c r="P12" s="551"/>
      <c r="Q12" s="551"/>
      <c r="R12" s="558"/>
      <c r="S12" s="550" t="s">
        <v>143</v>
      </c>
      <c r="T12" s="551"/>
      <c r="U12" s="552">
        <v>0</v>
      </c>
      <c r="V12" s="553"/>
      <c r="W12" s="554"/>
      <c r="X12" s="555" t="s">
        <v>82</v>
      </c>
      <c r="Y12" s="551"/>
      <c r="Z12" s="556"/>
      <c r="AA12" s="18"/>
      <c r="AB12" s="12"/>
      <c r="AC12" s="12"/>
      <c r="AD12" s="12"/>
      <c r="AE12" s="17"/>
      <c r="AF12" s="15"/>
      <c r="AG12" s="12"/>
      <c r="AH12" s="12"/>
      <c r="AI12" s="12"/>
      <c r="AJ12" s="16"/>
      <c r="AK12" s="158"/>
      <c r="AL12" s="158"/>
      <c r="AM12" s="158"/>
      <c r="AN12" s="158"/>
      <c r="AO12" s="158"/>
      <c r="AP12" s="158"/>
      <c r="AQ12" s="158"/>
      <c r="AR12" s="158"/>
      <c r="AS12" s="158"/>
      <c r="AT12" s="158"/>
      <c r="AU12" s="158"/>
      <c r="AV12" s="158"/>
      <c r="AW12" s="158"/>
      <c r="AX12" s="158"/>
      <c r="AY12" s="158"/>
      <c r="AZ12" s="158"/>
      <c r="BA12" s="158"/>
      <c r="BB12" s="158"/>
      <c r="BC12" s="158"/>
      <c r="BD12" s="158"/>
      <c r="BE12" s="158"/>
      <c r="BF12" s="158"/>
      <c r="BG12" s="158"/>
      <c r="BH12" s="158"/>
      <c r="BI12" s="158"/>
      <c r="BJ12" s="158"/>
      <c r="BK12" s="158"/>
      <c r="BL12" s="158"/>
      <c r="BM12" s="158"/>
      <c r="BN12" s="158"/>
      <c r="BO12" s="494"/>
      <c r="BQ12" s="177" t="s">
        <v>4</v>
      </c>
      <c r="BR12" s="171"/>
      <c r="BS12" s="76">
        <f>U11</f>
        <v>6.4000000000000001E-2</v>
      </c>
      <c r="BT12" s="175" t="s">
        <v>83</v>
      </c>
      <c r="BX12" s="173"/>
      <c r="BY12" s="166"/>
      <c r="BZ12" s="166"/>
      <c r="CA12" s="166"/>
      <c r="CB12" s="166"/>
      <c r="CC12" s="167"/>
    </row>
    <row r="13" spans="2:81" customFormat="1" ht="15.75" customHeight="1">
      <c r="B13" s="11"/>
      <c r="C13" s="12"/>
      <c r="D13" s="12"/>
      <c r="E13" s="12"/>
      <c r="F13" s="13"/>
      <c r="G13" s="18"/>
      <c r="H13" s="4"/>
      <c r="I13" s="4"/>
      <c r="J13" s="4"/>
      <c r="K13" s="4"/>
      <c r="L13" s="4"/>
      <c r="M13" s="4"/>
      <c r="N13" s="4"/>
      <c r="O13" s="4"/>
      <c r="P13" s="4"/>
      <c r="Q13" s="4"/>
      <c r="R13" s="4"/>
      <c r="S13" s="4"/>
      <c r="T13" s="4"/>
      <c r="U13" s="4"/>
      <c r="V13" s="4"/>
      <c r="W13" s="4"/>
      <c r="X13" s="4"/>
      <c r="Y13" s="4"/>
      <c r="Z13" s="4"/>
      <c r="AA13" s="12"/>
      <c r="AB13" s="12"/>
      <c r="AC13" s="12"/>
      <c r="AD13" s="12"/>
      <c r="AE13" s="17"/>
      <c r="AF13" s="15"/>
      <c r="AG13" s="12"/>
      <c r="AH13" s="12"/>
      <c r="AI13" s="12"/>
      <c r="AJ13" s="16"/>
      <c r="AK13" s="158"/>
      <c r="AL13" s="158"/>
      <c r="AM13" s="158"/>
      <c r="AN13" s="158"/>
      <c r="AO13" s="158"/>
      <c r="AP13" s="158"/>
      <c r="AQ13" s="158"/>
      <c r="AR13" s="158"/>
      <c r="AS13" s="158"/>
      <c r="AT13" s="158"/>
      <c r="AU13" s="158"/>
      <c r="AV13" s="158"/>
      <c r="AW13" s="158"/>
      <c r="AX13" s="158"/>
      <c r="AY13" s="158"/>
      <c r="AZ13" s="158"/>
      <c r="BA13" s="158"/>
      <c r="BB13" s="158"/>
      <c r="BC13" s="158"/>
      <c r="BD13" s="158"/>
      <c r="BE13" s="158"/>
      <c r="BF13" s="158"/>
      <c r="BG13" s="158"/>
      <c r="BH13" s="158"/>
      <c r="BI13" s="158"/>
      <c r="BJ13" s="158"/>
      <c r="BK13" s="158"/>
      <c r="BL13" s="158"/>
      <c r="BM13" s="158"/>
      <c r="BN13" s="158"/>
      <c r="BO13" s="494"/>
      <c r="BQ13" s="170" t="s">
        <v>52</v>
      </c>
      <c r="BR13" s="171"/>
      <c r="BS13" s="76">
        <f>U12</f>
        <v>0</v>
      </c>
      <c r="BT13" s="175" t="s">
        <v>83</v>
      </c>
      <c r="BX13" s="173"/>
      <c r="BY13" s="166"/>
      <c r="BZ13" s="166"/>
      <c r="CA13" s="166"/>
      <c r="CB13" s="166"/>
      <c r="CC13" s="167"/>
    </row>
    <row r="14" spans="2:81" customFormat="1" ht="15.75" customHeight="1" thickBot="1">
      <c r="B14" s="11"/>
      <c r="C14" s="12"/>
      <c r="D14" s="12"/>
      <c r="E14" s="12"/>
      <c r="F14" s="13"/>
      <c r="G14" s="18"/>
      <c r="H14" s="12"/>
      <c r="I14" s="12"/>
      <c r="J14" s="12"/>
      <c r="K14" s="12"/>
      <c r="L14" s="12"/>
      <c r="M14" s="12"/>
      <c r="N14" s="12"/>
      <c r="O14" s="12"/>
      <c r="P14" s="12"/>
      <c r="Q14" s="12"/>
      <c r="R14" s="12"/>
      <c r="S14" s="12"/>
      <c r="T14" s="12"/>
      <c r="U14" s="12"/>
      <c r="V14" s="12"/>
      <c r="W14" s="12"/>
      <c r="X14" s="12"/>
      <c r="Y14" s="12"/>
      <c r="Z14" s="12"/>
      <c r="AA14" s="12"/>
      <c r="AB14" s="12"/>
      <c r="AC14" s="12"/>
      <c r="AD14" s="12"/>
      <c r="AE14" s="17"/>
      <c r="AF14" s="15"/>
      <c r="AG14" s="12"/>
      <c r="AH14" s="12"/>
      <c r="AI14" s="12"/>
      <c r="AJ14" s="16"/>
      <c r="AK14" s="158"/>
      <c r="AL14" s="158"/>
      <c r="AM14" s="158"/>
      <c r="AN14" s="158"/>
      <c r="AO14" s="158"/>
      <c r="AP14" s="158"/>
      <c r="AQ14" s="158"/>
      <c r="AR14" s="158"/>
      <c r="AS14" s="158"/>
      <c r="AT14" s="158"/>
      <c r="AU14" s="158"/>
      <c r="AV14" s="158"/>
      <c r="AW14" s="158"/>
      <c r="AX14" s="158"/>
      <c r="AY14" s="158"/>
      <c r="AZ14" s="158"/>
      <c r="BA14" s="158"/>
      <c r="BB14" s="158"/>
      <c r="BC14" s="158"/>
      <c r="BD14" s="158"/>
      <c r="BE14" s="158"/>
      <c r="BF14" s="158"/>
      <c r="BG14" s="158"/>
      <c r="BH14" s="158"/>
      <c r="BI14" s="158"/>
      <c r="BJ14" s="158"/>
      <c r="BK14" s="158"/>
      <c r="BL14" s="158"/>
      <c r="BM14" s="158"/>
      <c r="BN14" s="158"/>
      <c r="BO14" s="494"/>
      <c r="BQ14" s="179"/>
      <c r="BR14" s="180"/>
      <c r="BS14" s="180"/>
      <c r="BT14" s="181"/>
      <c r="BX14" s="173"/>
      <c r="BY14" s="166"/>
      <c r="BZ14" s="178"/>
      <c r="CA14" s="166"/>
      <c r="CB14" s="166"/>
      <c r="CC14" s="167"/>
    </row>
    <row r="15" spans="2:81" customFormat="1" ht="15.75" customHeight="1">
      <c r="B15" s="11"/>
      <c r="C15" s="12"/>
      <c r="D15" s="12"/>
      <c r="E15" s="12"/>
      <c r="F15" s="13"/>
      <c r="G15" s="18"/>
      <c r="H15" s="27" t="s">
        <v>145</v>
      </c>
      <c r="I15" s="12"/>
      <c r="J15" s="12"/>
      <c r="K15" s="12"/>
      <c r="L15" s="12"/>
      <c r="M15" s="12"/>
      <c r="N15" s="12"/>
      <c r="O15" s="12"/>
      <c r="P15" s="12"/>
      <c r="Q15" s="12"/>
      <c r="R15" s="12"/>
      <c r="S15" s="12"/>
      <c r="T15" s="12"/>
      <c r="U15" s="12"/>
      <c r="V15" s="12"/>
      <c r="W15" s="12"/>
      <c r="X15" s="12"/>
      <c r="Y15" s="12"/>
      <c r="Z15" s="12"/>
      <c r="AA15" s="12"/>
      <c r="AB15" s="12"/>
      <c r="AC15" s="12"/>
      <c r="AD15" s="12"/>
      <c r="AE15" s="17"/>
      <c r="AF15" s="15"/>
      <c r="AG15" s="12"/>
      <c r="AH15" s="12"/>
      <c r="AI15" s="12"/>
      <c r="AJ15" s="16"/>
      <c r="AK15" s="158"/>
      <c r="AL15" s="158"/>
      <c r="AM15" s="158"/>
      <c r="AN15" s="158"/>
      <c r="AO15" s="158"/>
      <c r="AP15" s="158"/>
      <c r="AQ15" s="158"/>
      <c r="AR15" s="158"/>
      <c r="AS15" s="158"/>
      <c r="AT15" s="158"/>
      <c r="AU15" s="158"/>
      <c r="AV15" s="158"/>
      <c r="AW15" s="158"/>
      <c r="AX15" s="158"/>
      <c r="AY15" s="158"/>
      <c r="AZ15" s="158"/>
      <c r="BA15" s="158"/>
      <c r="BB15" s="158"/>
      <c r="BC15" s="158"/>
      <c r="BD15" s="158"/>
      <c r="BE15" s="158"/>
      <c r="BF15" s="158"/>
      <c r="BG15" s="158"/>
      <c r="BH15" s="158"/>
      <c r="BI15" s="158"/>
      <c r="BJ15" s="158"/>
      <c r="BK15" s="158"/>
      <c r="BL15" s="158"/>
      <c r="BM15" s="158"/>
      <c r="BN15" s="158"/>
      <c r="BX15" s="165"/>
      <c r="BY15" s="166"/>
      <c r="BZ15" s="166"/>
      <c r="CA15" s="166"/>
      <c r="CB15" s="166"/>
      <c r="CC15" s="167"/>
    </row>
    <row r="16" spans="2:81" customFormat="1" ht="15.75" customHeight="1">
      <c r="B16" s="11"/>
      <c r="C16" s="12"/>
      <c r="D16" s="12"/>
      <c r="E16" s="12"/>
      <c r="F16" s="13"/>
      <c r="G16" s="18"/>
      <c r="H16" s="12"/>
      <c r="I16" s="12"/>
      <c r="J16" s="12"/>
      <c r="K16" s="12"/>
      <c r="L16" s="12"/>
      <c r="M16" s="12"/>
      <c r="N16" s="12"/>
      <c r="O16" s="12"/>
      <c r="P16" s="12"/>
      <c r="Q16" s="12"/>
      <c r="R16" s="12"/>
      <c r="S16" s="12"/>
      <c r="T16" s="12"/>
      <c r="U16" s="12"/>
      <c r="V16" s="12"/>
      <c r="W16" s="12"/>
      <c r="X16" s="12"/>
      <c r="Y16" s="12"/>
      <c r="Z16" s="12"/>
      <c r="AA16" s="12"/>
      <c r="AB16" s="12"/>
      <c r="AC16" s="12"/>
      <c r="AD16" s="12"/>
      <c r="AE16" s="17"/>
      <c r="AF16" s="15"/>
      <c r="AG16" s="12"/>
      <c r="AH16" s="12"/>
      <c r="AI16" s="12"/>
      <c r="AJ16" s="16"/>
      <c r="AK16" s="158"/>
      <c r="AL16" s="158"/>
      <c r="AM16" s="158"/>
      <c r="AN16" s="158"/>
      <c r="AO16" s="158"/>
      <c r="AP16" s="158"/>
      <c r="AQ16" s="158"/>
      <c r="AR16" s="158"/>
      <c r="AS16" s="158"/>
      <c r="AT16" s="158"/>
      <c r="AU16" s="158"/>
      <c r="AV16" s="158"/>
      <c r="AW16" s="158"/>
      <c r="AX16" s="158"/>
      <c r="AY16" s="158"/>
      <c r="AZ16" s="158"/>
      <c r="BA16" s="158"/>
      <c r="BB16" s="158"/>
      <c r="BC16" s="158"/>
      <c r="BD16" s="158"/>
      <c r="BE16" s="158"/>
      <c r="BF16" s="158"/>
      <c r="BG16" s="158"/>
      <c r="BH16" s="158"/>
      <c r="BI16" s="158"/>
      <c r="BJ16" s="158"/>
      <c r="BK16" s="158"/>
      <c r="BL16" s="158"/>
      <c r="BM16" s="158"/>
      <c r="BN16" s="158"/>
      <c r="BO16" s="494" t="s">
        <v>53</v>
      </c>
      <c r="BQ16" s="182" t="s">
        <v>51</v>
      </c>
      <c r="BS16" s="183"/>
      <c r="BX16" s="165"/>
      <c r="BY16" s="166"/>
      <c r="BZ16" s="166"/>
      <c r="CA16" s="166"/>
      <c r="CB16" s="166"/>
      <c r="CC16" s="167"/>
    </row>
    <row r="17" spans="1:81" ht="15.75" customHeight="1" thickBot="1">
      <c r="A17"/>
      <c r="B17" s="11"/>
      <c r="C17" s="12"/>
      <c r="D17" s="12"/>
      <c r="E17" s="12"/>
      <c r="F17" s="13"/>
      <c r="G17" s="18"/>
      <c r="H17" s="26" t="str">
        <f>BS72</f>
        <v>The weir is fully contracted</v>
      </c>
      <c r="I17" s="12"/>
      <c r="J17" s="12"/>
      <c r="K17" s="12"/>
      <c r="L17" s="12"/>
      <c r="M17" s="12"/>
      <c r="N17" s="12"/>
      <c r="O17" s="12"/>
      <c r="P17" s="12"/>
      <c r="Q17" s="12"/>
      <c r="R17" s="12"/>
      <c r="S17" s="12"/>
      <c r="T17" s="12"/>
      <c r="U17" s="12"/>
      <c r="V17" s="12"/>
      <c r="W17" s="12"/>
      <c r="X17" s="12"/>
      <c r="Y17" s="12"/>
      <c r="Z17" s="12"/>
      <c r="AA17" s="12"/>
      <c r="AB17" s="12"/>
      <c r="AC17" s="12"/>
      <c r="AD17" s="12"/>
      <c r="AE17" s="17"/>
      <c r="AF17" s="15"/>
      <c r="AG17" s="12"/>
      <c r="AH17" s="12"/>
      <c r="AI17" s="12"/>
      <c r="AJ17" s="16"/>
      <c r="BO17" s="494"/>
      <c r="BQ17" s="170" t="s">
        <v>102</v>
      </c>
      <c r="BS17" s="187" t="str">
        <f>IF(BS12&gt;=0.06,"YES","NO")</f>
        <v>YES</v>
      </c>
      <c r="BX17" s="165"/>
      <c r="BY17" s="166"/>
      <c r="BZ17" s="166"/>
      <c r="CA17" s="166"/>
      <c r="CB17" s="166"/>
      <c r="CC17" s="167"/>
    </row>
    <row r="18" spans="1:81" ht="15.75" customHeight="1">
      <c r="A18"/>
      <c r="B18" s="11"/>
      <c r="C18" s="12"/>
      <c r="D18" s="12"/>
      <c r="E18" s="12"/>
      <c r="F18" s="13"/>
      <c r="G18" s="18"/>
      <c r="H18" s="12" t="s">
        <v>149</v>
      </c>
      <c r="I18" s="12"/>
      <c r="J18" s="12"/>
      <c r="K18" s="12"/>
      <c r="L18" s="218"/>
      <c r="M18" s="218"/>
      <c r="N18" s="218"/>
      <c r="O18" s="218"/>
      <c r="P18" s="542">
        <f>BS75</f>
        <v>1.4888990192723395</v>
      </c>
      <c r="Q18" s="543"/>
      <c r="R18" s="544"/>
      <c r="S18" s="545" t="s">
        <v>148</v>
      </c>
      <c r="T18" s="546"/>
      <c r="U18" s="547"/>
      <c r="V18" s="12"/>
      <c r="W18" s="12"/>
      <c r="X18" s="12"/>
      <c r="Y18" s="12"/>
      <c r="Z18" s="12"/>
      <c r="AA18" s="12"/>
      <c r="AB18" s="12"/>
      <c r="AC18" s="12"/>
      <c r="AD18" s="12"/>
      <c r="AE18" s="17"/>
      <c r="AF18" s="15"/>
      <c r="AG18" s="12"/>
      <c r="AH18" s="12"/>
      <c r="AI18" s="12"/>
      <c r="AJ18" s="16"/>
      <c r="BO18" s="494"/>
      <c r="BQ18" s="188" t="s">
        <v>103</v>
      </c>
      <c r="BS18" s="189" t="str">
        <f>IF((BS10-BS13)&gt;=0.06,"YES","NO")</f>
        <v>YES</v>
      </c>
      <c r="BT18" s="185"/>
      <c r="BU18" s="186"/>
      <c r="BX18" s="165"/>
      <c r="BY18" s="166"/>
      <c r="BZ18" s="166"/>
      <c r="CA18" s="166"/>
      <c r="CB18" s="166"/>
      <c r="CC18" s="167"/>
    </row>
    <row r="19" spans="1:81" ht="15.75" customHeight="1">
      <c r="A19"/>
      <c r="B19" s="11"/>
      <c r="C19" s="12"/>
      <c r="D19" s="12"/>
      <c r="E19" s="12"/>
      <c r="F19" s="13"/>
      <c r="G19" s="18"/>
      <c r="H19" s="12"/>
      <c r="I19" s="12"/>
      <c r="J19" s="12"/>
      <c r="K19" s="12"/>
      <c r="L19" s="12"/>
      <c r="M19" s="12"/>
      <c r="N19" s="12"/>
      <c r="O19" s="12"/>
      <c r="P19" s="12"/>
      <c r="Q19" s="12"/>
      <c r="R19" s="12"/>
      <c r="S19" s="12"/>
      <c r="T19" s="12"/>
      <c r="U19" s="12"/>
      <c r="V19" s="12"/>
      <c r="W19" s="12"/>
      <c r="X19" s="12"/>
      <c r="Y19" s="12"/>
      <c r="Z19" s="12"/>
      <c r="AA19" s="12"/>
      <c r="AB19" s="12"/>
      <c r="AC19" s="12"/>
      <c r="AD19" s="12"/>
      <c r="AE19" s="17"/>
      <c r="AF19" s="15"/>
      <c r="AG19" s="12"/>
      <c r="AH19" s="12"/>
      <c r="AI19" s="12"/>
      <c r="AJ19" s="16"/>
      <c r="BO19" s="494"/>
      <c r="BX19" s="165"/>
      <c r="BY19" s="166"/>
      <c r="BZ19" s="166"/>
      <c r="CA19" s="166"/>
      <c r="CB19" s="166"/>
      <c r="CC19" s="167"/>
    </row>
    <row r="20" spans="1:81" ht="15.75" customHeight="1">
      <c r="A20"/>
      <c r="B20" s="11"/>
      <c r="C20" s="12"/>
      <c r="D20" s="12"/>
      <c r="E20" s="12"/>
      <c r="F20" s="13"/>
      <c r="G20" s="18"/>
      <c r="H20" s="12"/>
      <c r="I20" s="12"/>
      <c r="J20" s="12"/>
      <c r="K20" s="12"/>
      <c r="L20" s="12"/>
      <c r="M20" s="12"/>
      <c r="N20" s="12"/>
      <c r="O20" s="12"/>
      <c r="P20" s="12"/>
      <c r="Q20" s="12"/>
      <c r="R20" s="12"/>
      <c r="S20" s="12"/>
      <c r="T20" s="12"/>
      <c r="U20" s="12"/>
      <c r="V20" s="12"/>
      <c r="W20" s="12"/>
      <c r="X20" s="12"/>
      <c r="Y20" s="12"/>
      <c r="Z20" s="12"/>
      <c r="AA20" s="12"/>
      <c r="AB20" s="12"/>
      <c r="AC20" s="12"/>
      <c r="AD20" s="12"/>
      <c r="AE20" s="17"/>
      <c r="AF20" s="15"/>
      <c r="AG20" s="12"/>
      <c r="AH20" s="12"/>
      <c r="AI20" s="12"/>
      <c r="AJ20" s="16"/>
      <c r="BO20" s="494"/>
      <c r="BQ20" s="177"/>
      <c r="BR20" s="190"/>
      <c r="BS20" s="171"/>
      <c r="BT20" s="171"/>
      <c r="BU20" s="191"/>
      <c r="BX20" s="165"/>
      <c r="BY20" s="166"/>
      <c r="BZ20" s="166"/>
      <c r="CA20" s="166"/>
      <c r="CB20" s="166"/>
      <c r="CC20" s="167"/>
    </row>
    <row r="21" spans="1:81" ht="15.75" customHeight="1">
      <c r="A21"/>
      <c r="B21" s="11"/>
      <c r="C21" s="12"/>
      <c r="D21" s="12"/>
      <c r="E21" s="12"/>
      <c r="F21" s="13"/>
      <c r="G21" s="18"/>
      <c r="H21" s="12"/>
      <c r="I21" s="12"/>
      <c r="J21" s="12"/>
      <c r="K21" s="12"/>
      <c r="L21" s="12"/>
      <c r="M21" s="12"/>
      <c r="N21" s="12"/>
      <c r="O21" s="12"/>
      <c r="P21" s="12"/>
      <c r="Q21" s="12"/>
      <c r="R21" s="12"/>
      <c r="S21" s="12"/>
      <c r="T21" s="12"/>
      <c r="U21" s="12"/>
      <c r="V21" s="12"/>
      <c r="W21" s="12"/>
      <c r="X21" s="12"/>
      <c r="Y21" s="12"/>
      <c r="Z21" s="12"/>
      <c r="AA21" s="12"/>
      <c r="AB21" s="12"/>
      <c r="AC21" s="12"/>
      <c r="AD21" s="12"/>
      <c r="AE21" s="17"/>
      <c r="AF21" s="15"/>
      <c r="AG21" s="12"/>
      <c r="AH21" s="12"/>
      <c r="AI21" s="12"/>
      <c r="AJ21" s="16"/>
      <c r="BO21" s="494"/>
      <c r="BQ21" s="192" t="str">
        <f>IF(BS17="NO","     The head over the weir is too small.",IF(BS18="NO","     The downstream water surface is too close to the weir crest.","     The general requirements for sharp-crested weirs are met."))</f>
        <v xml:space="preserve">     The general requirements for sharp-crested weirs are met.</v>
      </c>
      <c r="BR21" s="190"/>
      <c r="BS21" s="171"/>
      <c r="BT21" s="171"/>
      <c r="BU21" s="191"/>
      <c r="BX21" s="165"/>
      <c r="BY21" s="166"/>
      <c r="BZ21" s="178" t="s">
        <v>0</v>
      </c>
      <c r="CA21" s="166"/>
      <c r="CB21" s="166"/>
      <c r="CC21" s="167"/>
    </row>
    <row r="22" spans="1:81" ht="15.75" customHeight="1" thickBot="1">
      <c r="A22"/>
      <c r="B22" s="11"/>
      <c r="C22" s="12"/>
      <c r="D22" s="12"/>
      <c r="E22" s="12"/>
      <c r="F22" s="13"/>
      <c r="G22" s="18"/>
      <c r="H22" s="12"/>
      <c r="I22" s="12"/>
      <c r="J22" s="12"/>
      <c r="K22" s="12"/>
      <c r="L22" s="12"/>
      <c r="M22" s="12"/>
      <c r="N22" s="12"/>
      <c r="O22" s="12"/>
      <c r="P22" s="12"/>
      <c r="Q22" s="12"/>
      <c r="R22" s="12"/>
      <c r="S22" s="12"/>
      <c r="T22" s="12"/>
      <c r="U22" s="12"/>
      <c r="V22" s="12"/>
      <c r="W22" s="12"/>
      <c r="X22" s="12"/>
      <c r="Y22" s="12"/>
      <c r="Z22" s="12"/>
      <c r="AA22" s="12"/>
      <c r="AB22" s="12"/>
      <c r="AC22" s="12"/>
      <c r="AD22" s="12"/>
      <c r="AE22" s="17"/>
      <c r="AF22" s="15"/>
      <c r="AG22" s="12"/>
      <c r="AH22" s="12"/>
      <c r="AI22" s="12"/>
      <c r="AJ22" s="16"/>
      <c r="BO22" s="494"/>
      <c r="BQ22" s="179"/>
      <c r="BR22" s="193"/>
      <c r="BS22" s="194"/>
      <c r="BT22" s="194"/>
      <c r="BU22" s="181"/>
      <c r="BX22" s="165" t="s">
        <v>69</v>
      </c>
      <c r="BY22" s="166"/>
      <c r="BZ22" s="166"/>
      <c r="CA22" s="166"/>
      <c r="CB22" s="166"/>
      <c r="CC22" s="167"/>
    </row>
    <row r="23" spans="1:81" ht="15.75" customHeight="1">
      <c r="A23"/>
      <c r="B23" s="11"/>
      <c r="C23" s="12"/>
      <c r="D23" s="12"/>
      <c r="E23" s="12"/>
      <c r="F23" s="13"/>
      <c r="G23" s="18"/>
      <c r="H23" s="12"/>
      <c r="I23" s="12"/>
      <c r="J23" s="12"/>
      <c r="K23" s="12"/>
      <c r="L23" s="12"/>
      <c r="M23" s="12"/>
      <c r="N23" s="12"/>
      <c r="O23" s="12"/>
      <c r="P23" s="12"/>
      <c r="Q23" s="12"/>
      <c r="R23" s="12"/>
      <c r="S23" s="12"/>
      <c r="T23" s="12"/>
      <c r="U23" s="12"/>
      <c r="V23" s="12"/>
      <c r="W23" s="12"/>
      <c r="X23" s="12"/>
      <c r="Y23" s="12"/>
      <c r="Z23" s="12"/>
      <c r="AA23" s="12"/>
      <c r="AB23" s="12"/>
      <c r="AC23" s="12"/>
      <c r="AD23" s="12"/>
      <c r="AE23" s="17"/>
      <c r="AF23" s="15"/>
      <c r="AG23" s="12"/>
      <c r="AH23" s="12"/>
      <c r="AI23" s="12"/>
      <c r="AJ23" s="16"/>
      <c r="BO23" s="494"/>
      <c r="BX23" s="165" t="s">
        <v>84</v>
      </c>
      <c r="BY23" s="166"/>
      <c r="BZ23" s="166"/>
      <c r="CA23" s="166"/>
      <c r="CB23" s="196" t="s">
        <v>124</v>
      </c>
      <c r="CC23" s="167"/>
    </row>
    <row r="24" spans="1:81" ht="15.75" customHeight="1">
      <c r="A24"/>
      <c r="B24" s="11"/>
      <c r="C24" s="12"/>
      <c r="D24" s="12"/>
      <c r="E24" s="12"/>
      <c r="F24" s="13"/>
      <c r="G24" s="18"/>
      <c r="H24" s="12"/>
      <c r="I24" s="12"/>
      <c r="J24" s="12"/>
      <c r="K24" s="12"/>
      <c r="L24" s="12"/>
      <c r="M24" s="12"/>
      <c r="N24" s="12"/>
      <c r="O24" s="12"/>
      <c r="P24" s="12"/>
      <c r="Q24" s="12"/>
      <c r="R24" s="12"/>
      <c r="S24" s="12"/>
      <c r="T24" s="12"/>
      <c r="U24" s="12"/>
      <c r="V24" s="12"/>
      <c r="W24" s="12"/>
      <c r="X24" s="12"/>
      <c r="Y24" s="12"/>
      <c r="Z24" s="12"/>
      <c r="AA24" s="12"/>
      <c r="AB24" s="12"/>
      <c r="AC24" s="12"/>
      <c r="AD24" s="12"/>
      <c r="AE24" s="17"/>
      <c r="AF24" s="15"/>
      <c r="AG24" s="12"/>
      <c r="AH24" s="12"/>
      <c r="AI24" s="12"/>
      <c r="AJ24" s="16"/>
      <c r="BQ24" s="182" t="s">
        <v>7</v>
      </c>
      <c r="BX24" s="165"/>
      <c r="BY24" s="166"/>
      <c r="BZ24" s="166"/>
      <c r="CA24" s="166"/>
      <c r="CB24" s="196" t="s">
        <v>125</v>
      </c>
      <c r="CC24" s="167"/>
    </row>
    <row r="25" spans="1:81" ht="15.75" customHeight="1" thickBot="1">
      <c r="A25"/>
      <c r="B25" s="11"/>
      <c r="C25" s="12"/>
      <c r="D25" s="12"/>
      <c r="E25" s="12"/>
      <c r="F25" s="13"/>
      <c r="G25" s="18"/>
      <c r="H25" s="12"/>
      <c r="I25" s="12"/>
      <c r="J25" s="12"/>
      <c r="K25" s="12"/>
      <c r="L25" s="12"/>
      <c r="M25" s="12"/>
      <c r="N25" s="12"/>
      <c r="O25" s="12"/>
      <c r="P25" s="12"/>
      <c r="Q25" s="12"/>
      <c r="R25" s="12"/>
      <c r="S25" s="12"/>
      <c r="T25" s="12"/>
      <c r="U25" s="12"/>
      <c r="V25" s="12"/>
      <c r="W25" s="12"/>
      <c r="X25" s="12"/>
      <c r="Y25" s="12"/>
      <c r="Z25" s="12"/>
      <c r="AA25" s="12"/>
      <c r="AB25" s="12"/>
      <c r="AC25" s="12"/>
      <c r="AD25" s="12"/>
      <c r="AE25" s="17"/>
      <c r="AF25" s="15"/>
      <c r="AG25" s="12"/>
      <c r="AH25" s="12"/>
      <c r="AI25" s="12"/>
      <c r="AJ25" s="16"/>
      <c r="BO25" s="494" t="s">
        <v>9</v>
      </c>
      <c r="BX25" s="165"/>
      <c r="BY25" s="166"/>
      <c r="BZ25" s="166"/>
      <c r="CA25" s="166"/>
      <c r="CB25" s="166"/>
      <c r="CC25" s="167"/>
    </row>
    <row r="26" spans="1:81" ht="15.75" customHeight="1">
      <c r="A26"/>
      <c r="B26" s="11"/>
      <c r="C26" s="12"/>
      <c r="D26" s="12"/>
      <c r="E26" s="12"/>
      <c r="F26" s="13"/>
      <c r="G26" s="18"/>
      <c r="H26" s="12"/>
      <c r="I26" s="12"/>
      <c r="J26" s="12"/>
      <c r="K26" s="12"/>
      <c r="L26" s="12"/>
      <c r="M26" s="12"/>
      <c r="N26" s="12"/>
      <c r="O26" s="12"/>
      <c r="P26" s="12"/>
      <c r="Q26" s="12"/>
      <c r="R26" s="12"/>
      <c r="S26" s="12"/>
      <c r="T26" s="12"/>
      <c r="U26" s="12"/>
      <c r="V26" s="17"/>
      <c r="W26" s="12"/>
      <c r="X26" s="12"/>
      <c r="Y26" s="12"/>
      <c r="Z26" s="12"/>
      <c r="AA26" s="12"/>
      <c r="AB26" s="12"/>
      <c r="AC26" s="12"/>
      <c r="AD26" s="12"/>
      <c r="AE26" s="17"/>
      <c r="AF26" s="15"/>
      <c r="AG26" s="12"/>
      <c r="AH26" s="12"/>
      <c r="AI26" s="12"/>
      <c r="AJ26" s="16"/>
      <c r="BO26" s="494"/>
      <c r="BQ26" s="491" t="s">
        <v>74</v>
      </c>
      <c r="BR26" s="492"/>
      <c r="BS26" s="492"/>
      <c r="BT26" s="492"/>
      <c r="BU26" s="492"/>
      <c r="BV26" s="493"/>
      <c r="BX26" s="165" t="s">
        <v>101</v>
      </c>
      <c r="BY26" s="166"/>
      <c r="BZ26" s="166"/>
      <c r="CA26" s="166"/>
      <c r="CB26" s="166"/>
      <c r="CC26" s="167"/>
    </row>
    <row r="27" spans="1:81" ht="15.75" customHeight="1">
      <c r="A27"/>
      <c r="B27" s="11"/>
      <c r="C27" s="12"/>
      <c r="D27" s="12"/>
      <c r="E27" s="12"/>
      <c r="F27" s="13"/>
      <c r="G27" s="18"/>
      <c r="H27" s="12"/>
      <c r="I27" s="12"/>
      <c r="J27" s="12"/>
      <c r="K27" s="12"/>
      <c r="L27" s="12"/>
      <c r="M27" s="12"/>
      <c r="N27" s="12"/>
      <c r="O27" s="12"/>
      <c r="P27" s="12"/>
      <c r="Q27" s="12"/>
      <c r="R27" s="12"/>
      <c r="S27" s="12"/>
      <c r="T27" s="12"/>
      <c r="U27" s="12"/>
      <c r="V27" s="12"/>
      <c r="W27" s="12"/>
      <c r="X27" s="12"/>
      <c r="Y27" s="12"/>
      <c r="Z27" s="12"/>
      <c r="AA27" s="12"/>
      <c r="AB27" s="12"/>
      <c r="AC27" s="12"/>
      <c r="AD27" s="12"/>
      <c r="AE27" s="17"/>
      <c r="AF27" s="15"/>
      <c r="AG27" s="12"/>
      <c r="AH27" s="12"/>
      <c r="AI27" s="12"/>
      <c r="AJ27" s="16"/>
      <c r="BO27" s="494"/>
      <c r="BQ27" s="170" t="s">
        <v>79</v>
      </c>
      <c r="BS27" s="187" t="str">
        <f>IF(BS12/BS11&lt;=0.2,"YES","NO")</f>
        <v>YES</v>
      </c>
      <c r="BT27" s="171"/>
      <c r="BU27" s="171"/>
      <c r="BV27" s="172"/>
      <c r="BX27" s="165"/>
      <c r="BY27" s="166"/>
      <c r="BZ27" s="166"/>
      <c r="CA27" s="166"/>
      <c r="CB27" s="166"/>
      <c r="CC27" s="167"/>
    </row>
    <row r="28" spans="1:81" ht="15.75" customHeight="1">
      <c r="A28"/>
      <c r="B28" s="11"/>
      <c r="C28" s="12"/>
      <c r="D28" s="12"/>
      <c r="E28" s="12"/>
      <c r="F28" s="13"/>
      <c r="G28" s="18"/>
      <c r="H28" s="12"/>
      <c r="I28" s="12"/>
      <c r="J28" s="12"/>
      <c r="K28" s="12"/>
      <c r="L28" s="12"/>
      <c r="M28" s="12"/>
      <c r="N28" s="12"/>
      <c r="O28" s="12"/>
      <c r="P28" s="12"/>
      <c r="Q28" s="12"/>
      <c r="R28" s="12"/>
      <c r="S28" s="12"/>
      <c r="T28" s="12"/>
      <c r="U28" s="12"/>
      <c r="V28" s="12"/>
      <c r="W28" s="12"/>
      <c r="X28" s="12"/>
      <c r="Y28" s="12"/>
      <c r="Z28" s="12"/>
      <c r="AA28" s="12"/>
      <c r="AB28" s="12"/>
      <c r="AC28" s="12"/>
      <c r="AD28" s="12"/>
      <c r="AE28" s="17"/>
      <c r="AF28" s="15"/>
      <c r="AG28" s="12"/>
      <c r="AH28" s="12"/>
      <c r="AI28" s="12"/>
      <c r="AJ28" s="16"/>
      <c r="BO28" s="494"/>
      <c r="BQ28" s="188" t="s">
        <v>94</v>
      </c>
      <c r="BR28" s="171"/>
      <c r="BS28" s="187" t="str">
        <f>IF(BS11&gt;=0.9,"YES","NO")</f>
        <v>YES</v>
      </c>
      <c r="BV28" s="198"/>
      <c r="BX28" s="165" t="s">
        <v>70</v>
      </c>
      <c r="BY28" s="166"/>
      <c r="BZ28" s="166"/>
      <c r="CA28" s="166"/>
      <c r="CB28" s="166"/>
      <c r="CC28" s="167"/>
    </row>
    <row r="29" spans="1:81" ht="15.75" customHeight="1">
      <c r="A29"/>
      <c r="B29" s="11"/>
      <c r="C29" s="12"/>
      <c r="D29" s="12"/>
      <c r="E29" s="12"/>
      <c r="F29" s="13"/>
      <c r="G29" s="18"/>
      <c r="H29" s="12"/>
      <c r="I29" s="12"/>
      <c r="J29" s="12"/>
      <c r="K29" s="12"/>
      <c r="L29" s="12"/>
      <c r="M29" s="12"/>
      <c r="N29" s="12"/>
      <c r="O29" s="12"/>
      <c r="P29" s="12"/>
      <c r="Q29" s="12"/>
      <c r="R29" s="12"/>
      <c r="S29" s="12"/>
      <c r="T29" s="12"/>
      <c r="U29" s="12"/>
      <c r="V29" s="12"/>
      <c r="W29" s="12"/>
      <c r="X29" s="12"/>
      <c r="Y29" s="12"/>
      <c r="Z29" s="12"/>
      <c r="AA29" s="12"/>
      <c r="AB29" s="12"/>
      <c r="AC29" s="12"/>
      <c r="AD29" s="12"/>
      <c r="AE29" s="17"/>
      <c r="AF29" s="15"/>
      <c r="AG29" s="12"/>
      <c r="AH29" s="12"/>
      <c r="AI29" s="12"/>
      <c r="AJ29" s="16"/>
      <c r="BO29" s="494"/>
      <c r="BQ29" s="170" t="s">
        <v>92</v>
      </c>
      <c r="BS29" s="187" t="str">
        <f>IF(BS10&gt;=0.45,"YES","NO")</f>
        <v>YES</v>
      </c>
      <c r="BT29" s="171"/>
      <c r="BU29" s="199"/>
      <c r="BV29" s="191"/>
      <c r="BX29" s="203"/>
      <c r="BY29" s="178" t="s">
        <v>25</v>
      </c>
      <c r="BZ29" s="178" t="s">
        <v>85</v>
      </c>
      <c r="CA29" s="178" t="s">
        <v>86</v>
      </c>
      <c r="CB29" s="178" t="s">
        <v>87</v>
      </c>
      <c r="CC29" s="167"/>
    </row>
    <row r="30" spans="1:81" ht="15.75" customHeight="1">
      <c r="A30"/>
      <c r="B30" s="11"/>
      <c r="C30" s="12"/>
      <c r="D30" s="12"/>
      <c r="E30" s="12"/>
      <c r="F30" s="13"/>
      <c r="G30" s="18"/>
      <c r="H30" s="12"/>
      <c r="I30" s="12"/>
      <c r="J30" s="12"/>
      <c r="K30" s="12"/>
      <c r="L30" s="12"/>
      <c r="M30" s="12"/>
      <c r="N30" s="12"/>
      <c r="O30" s="12"/>
      <c r="P30" s="12"/>
      <c r="Q30" s="12"/>
      <c r="R30" s="12"/>
      <c r="S30" s="12"/>
      <c r="T30" s="12"/>
      <c r="U30" s="12"/>
      <c r="V30" s="12"/>
      <c r="W30" s="12"/>
      <c r="X30" s="12"/>
      <c r="Y30" s="12"/>
      <c r="Z30" s="12"/>
      <c r="AA30" s="12"/>
      <c r="AB30" s="12"/>
      <c r="AC30" s="12"/>
      <c r="AD30" s="12"/>
      <c r="AE30" s="17"/>
      <c r="AF30" s="15"/>
      <c r="AG30" s="12"/>
      <c r="AH30" s="12"/>
      <c r="AI30" s="12"/>
      <c r="AJ30" s="16"/>
      <c r="BO30" s="494"/>
      <c r="BQ30" s="201" t="s">
        <v>95</v>
      </c>
      <c r="BR30" s="171"/>
      <c r="BS30" s="187" t="str">
        <f>IF(BS12&lt;=0.38,"YES","NO")</f>
        <v>YES</v>
      </c>
      <c r="BV30" s="198"/>
      <c r="BX30" s="165"/>
      <c r="BY30" s="166"/>
      <c r="BZ30" s="166"/>
      <c r="CA30" s="166"/>
      <c r="CB30" s="166"/>
      <c r="CC30" s="167"/>
    </row>
    <row r="31" spans="1:81" ht="15.75" customHeight="1">
      <c r="A31"/>
      <c r="B31" s="11"/>
      <c r="C31" s="12"/>
      <c r="D31" s="12"/>
      <c r="E31" s="12"/>
      <c r="F31" s="13"/>
      <c r="G31" s="18"/>
      <c r="H31" s="12"/>
      <c r="I31" s="12"/>
      <c r="J31" s="12"/>
      <c r="K31" s="12"/>
      <c r="L31" s="12"/>
      <c r="M31" s="12"/>
      <c r="N31" s="12"/>
      <c r="O31" s="12"/>
      <c r="P31" s="12"/>
      <c r="Q31" s="12"/>
      <c r="R31" s="12"/>
      <c r="S31" s="12"/>
      <c r="T31" s="12"/>
      <c r="U31" s="12"/>
      <c r="V31" s="12"/>
      <c r="W31" s="12"/>
      <c r="X31" s="12"/>
      <c r="Y31" s="12"/>
      <c r="Z31" s="12"/>
      <c r="AA31" s="12"/>
      <c r="AB31" s="12"/>
      <c r="AC31" s="12"/>
      <c r="AD31" s="12"/>
      <c r="AE31" s="17"/>
      <c r="AF31" s="15"/>
      <c r="AG31" s="12"/>
      <c r="AH31" s="12"/>
      <c r="AI31" s="12"/>
      <c r="AJ31" s="16"/>
      <c r="BO31" s="494"/>
      <c r="BT31" s="171"/>
      <c r="BU31" s="199"/>
      <c r="BV31" s="191"/>
      <c r="BX31" s="165" t="s">
        <v>58</v>
      </c>
      <c r="BY31" s="166"/>
      <c r="BZ31" s="166"/>
      <c r="CA31" s="166"/>
      <c r="CB31" s="166"/>
      <c r="CC31" s="167"/>
    </row>
    <row r="32" spans="1:81" ht="15.75" customHeight="1">
      <c r="A32"/>
      <c r="B32" s="11"/>
      <c r="C32" s="12"/>
      <c r="D32" s="12"/>
      <c r="E32" s="12"/>
      <c r="F32" s="13"/>
      <c r="G32" s="18"/>
      <c r="H32" s="12"/>
      <c r="I32" s="12"/>
      <c r="J32" s="12"/>
      <c r="K32" s="12"/>
      <c r="L32" s="12"/>
      <c r="M32" s="12"/>
      <c r="N32" s="12"/>
      <c r="O32" s="12"/>
      <c r="P32" s="12"/>
      <c r="Q32" s="12"/>
      <c r="R32" s="12"/>
      <c r="S32" s="12"/>
      <c r="T32" s="12"/>
      <c r="U32" s="12"/>
      <c r="V32" s="12"/>
      <c r="W32" s="12"/>
      <c r="X32" s="12"/>
      <c r="Y32" s="12"/>
      <c r="Z32" s="12"/>
      <c r="AA32" s="12"/>
      <c r="AB32" s="12"/>
      <c r="AC32" s="12"/>
      <c r="AD32" s="12"/>
      <c r="AE32" s="17"/>
      <c r="AF32" s="15"/>
      <c r="AG32" s="12"/>
      <c r="AH32" s="12"/>
      <c r="AI32" s="12"/>
      <c r="AJ32" s="16"/>
      <c r="BO32" s="494"/>
      <c r="BQ32" s="170" t="s">
        <v>122</v>
      </c>
      <c r="BR32" s="201"/>
      <c r="BS32" s="187" t="str">
        <f>IF(BS27="NO","NO",IF(BS28="NO","NO",IF(BS29="NO","NO",IF(BS30="NO","NO","YES"))))</f>
        <v>YES</v>
      </c>
      <c r="BT32" s="171"/>
      <c r="BV32" s="198"/>
      <c r="BX32" s="200" t="s">
        <v>71</v>
      </c>
      <c r="BY32" s="178"/>
      <c r="BZ32" s="178"/>
      <c r="CA32" s="178"/>
      <c r="CB32" s="178"/>
      <c r="CC32" s="167"/>
    </row>
    <row r="33" spans="1:81" ht="15.75" customHeight="1" thickBot="1">
      <c r="A33"/>
      <c r="B33" s="11"/>
      <c r="C33" s="12"/>
      <c r="D33" s="12"/>
      <c r="E33" s="12"/>
      <c r="F33" s="13"/>
      <c r="G33" s="18"/>
      <c r="H33" s="12"/>
      <c r="I33" s="12"/>
      <c r="J33" s="12"/>
      <c r="K33" s="12"/>
      <c r="L33" s="12"/>
      <c r="M33" s="12"/>
      <c r="N33" s="12"/>
      <c r="O33" s="12"/>
      <c r="P33" s="12"/>
      <c r="Q33" s="12"/>
      <c r="R33" s="12"/>
      <c r="S33" s="12"/>
      <c r="T33" s="12"/>
      <c r="U33" s="12"/>
      <c r="V33" s="12"/>
      <c r="W33" s="12"/>
      <c r="X33" s="12"/>
      <c r="Y33" s="12"/>
      <c r="Z33" s="12"/>
      <c r="AA33" s="12"/>
      <c r="AB33" s="12"/>
      <c r="AC33" s="12"/>
      <c r="AD33" s="12"/>
      <c r="AE33" s="17"/>
      <c r="AF33" s="15"/>
      <c r="AG33" s="12"/>
      <c r="AH33" s="12"/>
      <c r="AI33" s="12"/>
      <c r="AJ33" s="16"/>
      <c r="BO33" s="494"/>
      <c r="BQ33" s="179"/>
      <c r="BR33" s="180"/>
      <c r="BS33" s="180"/>
      <c r="BT33" s="180"/>
      <c r="BU33" s="207"/>
      <c r="BV33" s="181"/>
      <c r="BX33" s="165" t="s">
        <v>72</v>
      </c>
      <c r="BY33" s="166"/>
      <c r="BZ33" s="166"/>
      <c r="CA33" s="166"/>
      <c r="CB33" s="166"/>
      <c r="CC33" s="167"/>
    </row>
    <row r="34" spans="1:81" ht="15.75" customHeight="1" thickBot="1">
      <c r="A34"/>
      <c r="B34" s="11"/>
      <c r="C34" s="12"/>
      <c r="D34" s="12"/>
      <c r="E34" s="12"/>
      <c r="F34" s="13"/>
      <c r="G34" s="18"/>
      <c r="H34" s="12"/>
      <c r="I34" s="12"/>
      <c r="J34" s="12"/>
      <c r="K34" s="12"/>
      <c r="L34" s="12"/>
      <c r="M34" s="12"/>
      <c r="N34" s="12"/>
      <c r="O34" s="12"/>
      <c r="P34" s="12"/>
      <c r="Q34" s="12"/>
      <c r="R34" s="12"/>
      <c r="S34" s="12"/>
      <c r="T34" s="12"/>
      <c r="U34" s="12"/>
      <c r="V34" s="12"/>
      <c r="W34" s="12"/>
      <c r="X34" s="12"/>
      <c r="Y34" s="12"/>
      <c r="Z34" s="12"/>
      <c r="AA34" s="12"/>
      <c r="AB34" s="12"/>
      <c r="AC34" s="12"/>
      <c r="AD34" s="12"/>
      <c r="AE34" s="17"/>
      <c r="AF34" s="15"/>
      <c r="AG34" s="12"/>
      <c r="AH34" s="12"/>
      <c r="AI34" s="12"/>
      <c r="AJ34" s="16"/>
      <c r="BO34" s="494"/>
      <c r="BX34" s="200"/>
      <c r="BY34" s="166"/>
      <c r="BZ34" s="166"/>
      <c r="CA34" s="166"/>
      <c r="CB34" s="166"/>
      <c r="CC34" s="167"/>
    </row>
    <row r="35" spans="1:81" ht="15.75" customHeight="1" thickBot="1">
      <c r="A35"/>
      <c r="B35" s="11"/>
      <c r="C35" s="12"/>
      <c r="D35" s="12"/>
      <c r="E35" s="12"/>
      <c r="F35" s="13"/>
      <c r="G35" s="18"/>
      <c r="H35" s="12"/>
      <c r="I35" s="12"/>
      <c r="J35" s="12"/>
      <c r="K35" s="12"/>
      <c r="L35" s="12"/>
      <c r="M35" s="12"/>
      <c r="N35" s="12"/>
      <c r="O35" s="12"/>
      <c r="P35" s="12"/>
      <c r="Q35" s="12"/>
      <c r="R35" s="12"/>
      <c r="S35" s="12"/>
      <c r="T35" s="12"/>
      <c r="U35" s="12"/>
      <c r="V35" s="12"/>
      <c r="W35" s="12"/>
      <c r="X35" s="12"/>
      <c r="Y35" s="12"/>
      <c r="Z35" s="12"/>
      <c r="AA35" s="12"/>
      <c r="AB35" s="12"/>
      <c r="AC35" s="12"/>
      <c r="AD35" s="12"/>
      <c r="AE35" s="17"/>
      <c r="AF35" s="15"/>
      <c r="AG35" s="12"/>
      <c r="AH35" s="12"/>
      <c r="AI35" s="12"/>
      <c r="AJ35" s="16"/>
      <c r="BO35" s="494"/>
      <c r="BQ35" s="491" t="s">
        <v>78</v>
      </c>
      <c r="BR35" s="492"/>
      <c r="BS35" s="492"/>
      <c r="BT35" s="492"/>
      <c r="BU35" s="492"/>
      <c r="BV35" s="493"/>
      <c r="BX35" s="165" t="s">
        <v>109</v>
      </c>
      <c r="BY35" s="166"/>
      <c r="BZ35" s="166"/>
      <c r="CA35" s="166"/>
      <c r="CB35" s="166"/>
      <c r="CC35" s="167"/>
    </row>
    <row r="36" spans="1:81" ht="15.75" customHeight="1" thickBot="1">
      <c r="A36"/>
      <c r="B36" s="11"/>
      <c r="C36" s="12"/>
      <c r="D36" s="12"/>
      <c r="E36" s="12"/>
      <c r="F36" s="13"/>
      <c r="G36" s="18"/>
      <c r="H36" s="12"/>
      <c r="I36" s="12"/>
      <c r="J36" s="12"/>
      <c r="K36" s="12"/>
      <c r="L36" s="12"/>
      <c r="M36" s="12"/>
      <c r="N36" s="12"/>
      <c r="O36" s="12"/>
      <c r="P36" s="12"/>
      <c r="Q36" s="12"/>
      <c r="R36" s="12"/>
      <c r="S36" s="12"/>
      <c r="T36" s="12"/>
      <c r="U36" s="12"/>
      <c r="V36" s="12"/>
      <c r="W36" s="12"/>
      <c r="X36" s="12"/>
      <c r="Y36" s="12"/>
      <c r="Z36" s="12"/>
      <c r="AA36" s="12"/>
      <c r="AB36" s="12"/>
      <c r="AC36" s="12"/>
      <c r="AD36" s="12"/>
      <c r="AE36" s="17"/>
      <c r="AF36" s="15"/>
      <c r="AG36" s="12"/>
      <c r="AH36" s="12"/>
      <c r="AI36" s="12"/>
      <c r="AJ36" s="16"/>
      <c r="BO36" s="494"/>
      <c r="BQ36" s="170" t="str">
        <f>IF(BS32="YES","   Flow Rate Over Weir, Q =","")</f>
        <v xml:space="preserve">   Flow Rate Over Weir, Q =</v>
      </c>
      <c r="BS36" s="220">
        <f>IF(BS17="NO","",IF(BS18="NO","",IF(BS32="NO","",1.36*(BS12^2.48))))</f>
        <v>1.4888990192723395E-3</v>
      </c>
      <c r="BT36" s="214" t="s">
        <v>99</v>
      </c>
      <c r="BU36" s="171"/>
      <c r="BV36" s="172"/>
      <c r="BX36" s="165"/>
      <c r="BY36" s="166"/>
      <c r="BZ36" s="166"/>
      <c r="CA36" s="166"/>
      <c r="CB36" s="196"/>
      <c r="CC36" s="167"/>
    </row>
    <row r="37" spans="1:81" ht="15.75" customHeight="1">
      <c r="A37"/>
      <c r="B37" s="11"/>
      <c r="C37" s="12"/>
      <c r="D37" s="12"/>
      <c r="E37" s="12"/>
      <c r="F37" s="13"/>
      <c r="G37" s="18"/>
      <c r="H37" s="12"/>
      <c r="I37" s="12"/>
      <c r="J37" s="12"/>
      <c r="K37" s="12"/>
      <c r="L37" s="12"/>
      <c r="M37" s="12"/>
      <c r="N37" s="12"/>
      <c r="O37" s="12"/>
      <c r="P37" s="12"/>
      <c r="Q37" s="12"/>
      <c r="R37" s="12"/>
      <c r="S37" s="12"/>
      <c r="T37" s="12"/>
      <c r="U37" s="12"/>
      <c r="V37" s="12"/>
      <c r="W37" s="12"/>
      <c r="X37" s="12"/>
      <c r="Y37" s="12"/>
      <c r="Z37" s="12"/>
      <c r="AA37" s="12"/>
      <c r="AB37" s="12"/>
      <c r="AC37" s="12"/>
      <c r="AD37" s="12"/>
      <c r="AE37" s="17"/>
      <c r="AF37" s="15"/>
      <c r="AG37" s="12"/>
      <c r="AH37" s="12"/>
      <c r="AI37" s="12"/>
      <c r="AJ37" s="16"/>
      <c r="BO37" s="494"/>
      <c r="BQ37" s="208" t="str">
        <f>IF(BS17="NO","      The general sharp-crested weir requirements are not met.",IF(BS18="NO","      The general sharp-crested weir requirements are not met.",IF(BS32="YES","","      The conditions required for using the Cone equation are not met.")))</f>
        <v/>
      </c>
      <c r="BR37" s="171"/>
      <c r="BS37" s="221">
        <f>IF(BS36="","",BS36*1000*60)</f>
        <v>89.333941156340373</v>
      </c>
      <c r="BT37" s="214" t="s">
        <v>100</v>
      </c>
      <c r="BU37" s="199"/>
      <c r="BV37" s="191"/>
      <c r="BX37" s="202" t="s">
        <v>73</v>
      </c>
      <c r="BY37" s="166"/>
      <c r="BZ37" s="166"/>
      <c r="CA37" s="166"/>
      <c r="CB37" s="196"/>
      <c r="CC37" s="167"/>
    </row>
    <row r="38" spans="1:81" ht="15.75" customHeight="1" thickBot="1">
      <c r="A38"/>
      <c r="B38" s="19"/>
      <c r="C38" s="20"/>
      <c r="D38" s="20"/>
      <c r="E38" s="20"/>
      <c r="F38" s="21"/>
      <c r="G38" s="22"/>
      <c r="H38" s="20"/>
      <c r="I38" s="20"/>
      <c r="J38" s="20"/>
      <c r="K38" s="20"/>
      <c r="L38" s="20"/>
      <c r="M38" s="20"/>
      <c r="N38" s="20"/>
      <c r="O38" s="20"/>
      <c r="P38" s="20"/>
      <c r="Q38" s="20"/>
      <c r="R38" s="20"/>
      <c r="S38" s="20"/>
      <c r="T38" s="20"/>
      <c r="U38" s="20"/>
      <c r="V38" s="20"/>
      <c r="W38" s="20"/>
      <c r="X38" s="20"/>
      <c r="Y38" s="20"/>
      <c r="Z38" s="20"/>
      <c r="AA38" s="20"/>
      <c r="AB38" s="20"/>
      <c r="AC38" s="20"/>
      <c r="AD38" s="20"/>
      <c r="AE38" s="23"/>
      <c r="AF38" s="24"/>
      <c r="AG38" s="20"/>
      <c r="AH38" s="20"/>
      <c r="AI38" s="20"/>
      <c r="AJ38" s="25"/>
      <c r="BO38" s="494"/>
      <c r="BQ38" s="208" t="str">
        <f>IF(BS17="NO","      The general sharp-crested weir requirements are not met.",IF(BS18="NO","      The general sharp-crested weir requirements are not met.",IF(BS32="YES","","         See the calculations in the next section below.")))</f>
        <v/>
      </c>
      <c r="BR38" s="171"/>
      <c r="BS38" s="171"/>
      <c r="BT38" s="171"/>
      <c r="BU38" s="199"/>
      <c r="BV38" s="191"/>
      <c r="BX38" s="200" t="s">
        <v>88</v>
      </c>
      <c r="BY38" s="166"/>
      <c r="BZ38" s="166"/>
      <c r="CA38" s="166"/>
      <c r="CB38" s="166"/>
      <c r="CC38" s="167"/>
    </row>
    <row r="39" spans="1:81" ht="15.75" customHeight="1">
      <c r="BO39" s="494"/>
      <c r="BQ39" s="177"/>
      <c r="BR39" s="171"/>
      <c r="BS39" s="171"/>
      <c r="BT39" s="171"/>
      <c r="BU39" s="199"/>
      <c r="BV39" s="191"/>
      <c r="BX39" s="203"/>
      <c r="BY39" s="178" t="s">
        <v>26</v>
      </c>
      <c r="BZ39" s="178" t="s">
        <v>89</v>
      </c>
      <c r="CA39" s="178" t="s">
        <v>90</v>
      </c>
      <c r="CB39" s="178" t="s">
        <v>91</v>
      </c>
      <c r="CC39" s="167"/>
    </row>
    <row r="40" spans="1:81" ht="15.75" customHeight="1">
      <c r="BO40" s="494"/>
      <c r="BV40" s="191"/>
      <c r="BX40" s="165"/>
      <c r="BY40" s="166"/>
      <c r="BZ40" s="178"/>
      <c r="CA40" s="166"/>
      <c r="CB40" s="166"/>
      <c r="CC40" s="167"/>
    </row>
    <row r="41" spans="1:81" ht="15.75" customHeight="1" thickBot="1">
      <c r="BO41" s="494"/>
      <c r="BQ41" s="179"/>
      <c r="BR41" s="194"/>
      <c r="BS41" s="194"/>
      <c r="BT41" s="194"/>
      <c r="BU41" s="207"/>
      <c r="BV41" s="181"/>
      <c r="BX41" s="165" t="s">
        <v>29</v>
      </c>
      <c r="BY41" s="166"/>
      <c r="BZ41" s="166"/>
      <c r="CA41" s="166"/>
      <c r="CB41" s="166"/>
      <c r="CC41" s="167"/>
    </row>
    <row r="42" spans="1:81" ht="15.75" customHeight="1">
      <c r="BO42" s="494"/>
      <c r="BX42" s="165"/>
      <c r="BY42" s="166"/>
      <c r="BZ42" s="178"/>
      <c r="CA42" s="166"/>
      <c r="CB42" s="166"/>
      <c r="CC42" s="167"/>
    </row>
    <row r="43" spans="1:81" ht="15.75" customHeight="1">
      <c r="BQ43" s="182" t="s">
        <v>8</v>
      </c>
      <c r="BX43" s="165"/>
      <c r="BY43" s="166"/>
      <c r="BZ43" s="166"/>
      <c r="CA43" s="166"/>
      <c r="CB43" s="166"/>
      <c r="CC43" s="167"/>
    </row>
    <row r="44" spans="1:81" ht="15.75" customHeight="1" thickBot="1">
      <c r="BO44" s="494" t="s">
        <v>17</v>
      </c>
      <c r="BX44" s="165"/>
      <c r="BY44" s="166"/>
      <c r="BZ44" s="178"/>
      <c r="CA44" s="166"/>
      <c r="CB44" s="166"/>
      <c r="CC44" s="167"/>
    </row>
    <row r="45" spans="1:81" ht="15.75" customHeight="1">
      <c r="BO45" s="494"/>
      <c r="BQ45" s="491" t="s">
        <v>75</v>
      </c>
      <c r="BR45" s="492"/>
      <c r="BS45" s="492"/>
      <c r="BT45" s="492"/>
      <c r="BU45" s="492"/>
      <c r="BV45" s="493"/>
      <c r="BX45" s="165"/>
      <c r="BY45" s="166"/>
      <c r="BZ45" s="166"/>
      <c r="CA45" s="166"/>
      <c r="CB45" s="166"/>
      <c r="CC45" s="167"/>
    </row>
    <row r="46" spans="1:81" ht="15.75" customHeight="1">
      <c r="BO46" s="494"/>
      <c r="BQ46" s="170" t="s">
        <v>77</v>
      </c>
      <c r="BS46" s="187" t="str">
        <f>IF(BS12/BS11&lt;=0.4,"YES","NO")</f>
        <v>YES</v>
      </c>
      <c r="BT46" s="171"/>
      <c r="BU46" s="171"/>
      <c r="BV46" s="172"/>
      <c r="BX46" s="165"/>
      <c r="BY46" s="166"/>
      <c r="BZ46" s="178"/>
      <c r="CA46" s="166"/>
      <c r="CB46" s="166"/>
      <c r="CC46" s="167"/>
    </row>
    <row r="47" spans="1:81" ht="15.75" customHeight="1">
      <c r="BO47" s="494"/>
      <c r="BQ47" s="188" t="s">
        <v>98</v>
      </c>
      <c r="BR47" s="171"/>
      <c r="BS47" s="187" t="str">
        <f>IF(BS11&gt;=0.6,"YES","NO")</f>
        <v>YES</v>
      </c>
      <c r="BV47" s="198"/>
      <c r="BX47" s="165"/>
      <c r="BY47" s="166"/>
      <c r="BZ47" s="166"/>
      <c r="CA47" s="166"/>
      <c r="CB47" s="166"/>
      <c r="CC47" s="167"/>
    </row>
    <row r="48" spans="1:81" ht="15.75" customHeight="1">
      <c r="BO48" s="494"/>
      <c r="BQ48" s="170" t="s">
        <v>96</v>
      </c>
      <c r="BS48" s="187" t="str">
        <f>IF(BS10&gt;=0.1,"YES","NO")</f>
        <v>YES</v>
      </c>
      <c r="BT48" s="171"/>
      <c r="BU48" s="199"/>
      <c r="BV48" s="191"/>
      <c r="BX48" s="222"/>
      <c r="BY48" s="166"/>
      <c r="BZ48" s="178"/>
      <c r="CA48" s="166"/>
      <c r="CB48" s="166"/>
      <c r="CC48" s="167"/>
    </row>
    <row r="49" spans="67:81" ht="15.75" customHeight="1">
      <c r="BO49" s="494"/>
      <c r="BQ49" s="201" t="s">
        <v>97</v>
      </c>
      <c r="BR49" s="171"/>
      <c r="BS49" s="187" t="str">
        <f>IF(BS12&lt;=0.6,"YES","NO")</f>
        <v>YES</v>
      </c>
      <c r="BV49" s="198"/>
      <c r="BX49" s="222"/>
      <c r="BY49" s="166"/>
      <c r="BZ49" s="178"/>
      <c r="CA49" s="166"/>
      <c r="CB49" s="166"/>
      <c r="CC49" s="167"/>
    </row>
    <row r="50" spans="67:81" ht="15.75" customHeight="1">
      <c r="BO50" s="494"/>
      <c r="BQ50" s="177"/>
      <c r="BR50" s="171"/>
      <c r="BS50" s="171"/>
      <c r="BT50" s="171"/>
      <c r="BU50" s="199"/>
      <c r="BV50" s="191"/>
      <c r="BX50" s="222"/>
      <c r="BY50" s="166"/>
      <c r="BZ50" s="178"/>
      <c r="CA50" s="166"/>
      <c r="CB50" s="166"/>
      <c r="CC50" s="167"/>
    </row>
    <row r="51" spans="67:81" ht="15.75" customHeight="1">
      <c r="BO51" s="494"/>
      <c r="BQ51" s="170" t="s">
        <v>123</v>
      </c>
      <c r="BR51" s="201"/>
      <c r="BS51" s="187" t="str">
        <f>IF(BS46="NO","NO",IF(BS47="NO","NO",IF(BS48="NO","NO",IF(BS49="NO","NO","YES"))))</f>
        <v>YES</v>
      </c>
      <c r="BT51" s="171"/>
      <c r="BV51" s="198"/>
      <c r="BX51" s="222"/>
      <c r="BY51" s="166"/>
      <c r="BZ51" s="178"/>
      <c r="CA51" s="166"/>
      <c r="CB51" s="166"/>
      <c r="CC51" s="167"/>
    </row>
    <row r="52" spans="67:81" ht="15.75" customHeight="1" thickBot="1">
      <c r="BO52" s="494"/>
      <c r="BQ52" s="179"/>
      <c r="BR52" s="180"/>
      <c r="BS52" s="180"/>
      <c r="BT52" s="180"/>
      <c r="BU52" s="207"/>
      <c r="BV52" s="181"/>
      <c r="BX52" s="222"/>
      <c r="BY52" s="166"/>
      <c r="BZ52" s="178"/>
      <c r="CA52" s="166"/>
      <c r="CB52" s="166"/>
      <c r="CC52" s="167"/>
    </row>
    <row r="53" spans="67:81" ht="15.75" customHeight="1" thickBot="1">
      <c r="BO53" s="494"/>
      <c r="BX53" s="222"/>
      <c r="BY53" s="166"/>
      <c r="BZ53" s="178"/>
      <c r="CA53" s="166"/>
      <c r="CB53" s="166"/>
      <c r="CC53" s="167"/>
    </row>
    <row r="54" spans="67:81" ht="15.75" customHeight="1">
      <c r="BO54" s="494"/>
      <c r="BQ54" s="491" t="s">
        <v>28</v>
      </c>
      <c r="BR54" s="492"/>
      <c r="BS54" s="492"/>
      <c r="BT54" s="492"/>
      <c r="BU54" s="492"/>
      <c r="BV54" s="493"/>
      <c r="BX54" s="222"/>
      <c r="BY54" s="166"/>
      <c r="BZ54" s="178"/>
      <c r="CA54" s="166"/>
      <c r="CB54" s="166"/>
      <c r="CC54" s="167"/>
    </row>
    <row r="55" spans="67:81" ht="15.75" customHeight="1">
      <c r="BO55" s="494"/>
      <c r="BQ55" s="170" t="s">
        <v>11</v>
      </c>
      <c r="BS55" s="187">
        <f>BS12/BS10</f>
        <v>6.8376068376068383E-2</v>
      </c>
      <c r="BT55" s="171"/>
      <c r="BU55" s="171"/>
      <c r="BV55" s="172"/>
      <c r="BX55" s="165" t="s">
        <v>30</v>
      </c>
      <c r="BY55" s="166"/>
      <c r="BZ55" s="178"/>
      <c r="CA55" s="166"/>
      <c r="CB55" s="166"/>
      <c r="CC55" s="167"/>
    </row>
    <row r="56" spans="67:81" ht="15.75" customHeight="1">
      <c r="BO56" s="494"/>
      <c r="BQ56" s="188" t="s">
        <v>12</v>
      </c>
      <c r="BR56" s="171"/>
      <c r="BS56" s="187">
        <f>BS10/BS11</f>
        <v>0.10376940133037695</v>
      </c>
      <c r="BV56" s="198"/>
      <c r="BX56" s="165" t="s">
        <v>31</v>
      </c>
      <c r="BY56" s="166"/>
      <c r="BZ56" s="166"/>
      <c r="CA56" s="166"/>
      <c r="CB56" s="166"/>
      <c r="CC56" s="167"/>
    </row>
    <row r="57" spans="67:81" ht="15.75" customHeight="1">
      <c r="BO57" s="494"/>
      <c r="BQ57" s="177"/>
      <c r="BR57" s="171"/>
      <c r="BS57" s="171"/>
      <c r="BT57" s="171"/>
      <c r="BU57" s="199"/>
      <c r="BV57" s="191"/>
      <c r="BX57" s="222" t="s">
        <v>32</v>
      </c>
      <c r="BY57" s="166"/>
      <c r="BZ57" s="178"/>
      <c r="CA57" s="166"/>
      <c r="CB57" s="166"/>
      <c r="CC57" s="167"/>
    </row>
    <row r="58" spans="67:81" ht="15.75" customHeight="1">
      <c r="BO58" s="494"/>
      <c r="BQ58" s="223" t="s">
        <v>114</v>
      </c>
      <c r="BR58" s="188"/>
      <c r="BS58" s="187">
        <f>IF(BS56&lt;0.1,"P/B too low",IF(BS56&lt;0.2,0.1,IF(BS56&lt;0.25,0.2,IF(BS56&lt;0.3,0.25,IF(BS56&lt;0.4,0.3,IF(BS56&lt;0.5,0.4,IF(BS56&lt;0.6,0.5,IF(BS56&lt;0.7,0.6,IF(BS56&lt;0.8,0.7,IF(BS56&lt;0.9,0.8,IF(BS56&lt;1,0.9,"P/B too high")))))))))))</f>
        <v>0.1</v>
      </c>
      <c r="BT58" s="171"/>
      <c r="BV58" s="198"/>
      <c r="BX58" s="222"/>
      <c r="BY58" s="166"/>
      <c r="BZ58" s="178"/>
      <c r="CA58" s="166"/>
      <c r="CB58" s="166"/>
      <c r="CC58" s="167"/>
    </row>
    <row r="59" spans="67:81" ht="15.75" customHeight="1" thickBot="1">
      <c r="BO59" s="494"/>
      <c r="BQ59" s="223" t="s">
        <v>115</v>
      </c>
      <c r="BR59" s="188"/>
      <c r="BS59" s="187">
        <f>IF(BS56&lt;0.1,"P/B too low",IF(BS56&lt;0.2,0.2,IF(BS56&lt;0.25,0.25,IF(BS56&lt;0.3,0.3,IF(BS56&lt;0.4,0.4,IF(BS56&lt;0.5,0.5,IF(BS56&lt;0.6,0.6,IF(BS56&lt;0.7,0.7,IF(BS56&lt;0.8,0.8,IF(BS56&lt;0.9,0.9,IF(BS56&lt;1,1,"P/B too high")))))))))))</f>
        <v>0.2</v>
      </c>
      <c r="BT59" s="171"/>
      <c r="BV59" s="191"/>
      <c r="BX59" s="165" t="s">
        <v>44</v>
      </c>
      <c r="BY59" s="166"/>
      <c r="BZ59" s="166"/>
      <c r="CA59" s="166"/>
      <c r="CB59" s="166"/>
      <c r="CC59" s="167"/>
    </row>
    <row r="60" spans="67:81" ht="15.75" customHeight="1" thickBot="1">
      <c r="BO60" s="494"/>
      <c r="BQ60" s="170" t="s">
        <v>14</v>
      </c>
      <c r="BS60" s="2">
        <f>BS58</f>
        <v>0.1</v>
      </c>
      <c r="BT60" s="171"/>
      <c r="BU60" s="199"/>
      <c r="BV60" s="191"/>
      <c r="BX60" s="165" t="s">
        <v>49</v>
      </c>
      <c r="BY60" s="166"/>
      <c r="BZ60" s="166"/>
      <c r="CA60" s="166"/>
      <c r="CB60" s="166"/>
      <c r="CC60" s="167"/>
    </row>
    <row r="61" spans="67:81" ht="15.75" customHeight="1" thickBot="1">
      <c r="BO61" s="494"/>
      <c r="BR61" s="224" t="s">
        <v>13</v>
      </c>
      <c r="BS61" s="225">
        <f>(BY76*(BS55^4))+(BZ76*BS55^3)+(CA76*BS55^2)+(CB76*BS55)+CC76</f>
        <v>0.58240456809478935</v>
      </c>
      <c r="BU61" s="199"/>
      <c r="BV61" s="191"/>
      <c r="BX61" s="204" t="s">
        <v>48</v>
      </c>
      <c r="BY61" s="166"/>
      <c r="BZ61" s="178"/>
      <c r="CA61" s="166"/>
      <c r="CB61" s="166"/>
      <c r="CC61" s="167"/>
    </row>
    <row r="62" spans="67:81" ht="15.75" customHeight="1" thickBot="1">
      <c r="BO62" s="494"/>
      <c r="BQ62" s="170" t="s">
        <v>14</v>
      </c>
      <c r="BS62" s="2">
        <f>BS59</f>
        <v>0.2</v>
      </c>
      <c r="BU62" s="199"/>
      <c r="BV62" s="191"/>
      <c r="BX62" s="222"/>
      <c r="BY62" s="166"/>
      <c r="BZ62" s="178"/>
      <c r="CA62" s="166"/>
      <c r="CB62" s="166"/>
      <c r="CC62" s="167"/>
    </row>
    <row r="63" spans="67:81" ht="15.75" customHeight="1" thickBot="1">
      <c r="BO63" s="494"/>
      <c r="BQ63" s="177"/>
      <c r="BR63" s="224" t="s">
        <v>13</v>
      </c>
      <c r="BS63" s="225">
        <f>(BY77*(BS55^4))+(BZ77*BS55^3)+(CA77*BS55^2)+(CB77*BS55)+CC77</f>
        <v>0.58248422479088269</v>
      </c>
      <c r="BT63" s="171"/>
      <c r="BU63" s="199"/>
      <c r="BV63" s="191"/>
      <c r="BX63" s="226" t="s">
        <v>27</v>
      </c>
      <c r="BY63" s="227"/>
      <c r="BZ63" s="227"/>
      <c r="CA63" s="227"/>
      <c r="CB63" s="227"/>
      <c r="CC63" s="228"/>
    </row>
    <row r="64" spans="67:81" ht="15.75" customHeight="1" thickBot="1">
      <c r="BO64" s="494"/>
      <c r="BQ64" s="170" t="s">
        <v>15</v>
      </c>
      <c r="BS64" s="2">
        <f>BS56</f>
        <v>0.10376940133037695</v>
      </c>
      <c r="BU64" s="199"/>
      <c r="BV64" s="191"/>
      <c r="BX64" s="229" t="s">
        <v>10</v>
      </c>
      <c r="BY64" s="230" t="s">
        <v>34</v>
      </c>
      <c r="BZ64" s="230" t="s">
        <v>35</v>
      </c>
      <c r="CA64" s="230" t="s">
        <v>36</v>
      </c>
      <c r="CB64" s="230" t="s">
        <v>37</v>
      </c>
      <c r="CC64" s="231" t="s">
        <v>38</v>
      </c>
    </row>
    <row r="65" spans="67:81" ht="15.75" customHeight="1" thickBot="1">
      <c r="BO65" s="494"/>
      <c r="BQ65" s="179"/>
      <c r="BR65" s="224" t="s">
        <v>13</v>
      </c>
      <c r="BS65" s="225">
        <f>BS61+((BS56-BS58)/(BS59-BS58))*(BS63-BS61)</f>
        <v>0.58240757067535165</v>
      </c>
      <c r="BT65" s="194"/>
      <c r="BU65" s="207"/>
      <c r="BV65" s="181"/>
      <c r="BX65" s="232">
        <v>0.1</v>
      </c>
      <c r="BY65" s="233">
        <v>0</v>
      </c>
      <c r="BZ65" s="233">
        <v>-4.5399999999999998E-3</v>
      </c>
      <c r="CA65" s="233">
        <v>2.0299999999999999E-2</v>
      </c>
      <c r="CB65" s="233">
        <v>-2.47E-2</v>
      </c>
      <c r="CC65" s="234">
        <v>0.58399999999999996</v>
      </c>
    </row>
    <row r="66" spans="67:81" ht="15.75" customHeight="1">
      <c r="BO66" s="494"/>
      <c r="BX66" s="232">
        <v>0.2</v>
      </c>
      <c r="BY66" s="233">
        <v>0</v>
      </c>
      <c r="BZ66" s="233">
        <v>-2.8900000000000002E-3</v>
      </c>
      <c r="CA66" s="233">
        <v>2.2599999999999999E-2</v>
      </c>
      <c r="CB66" s="233">
        <v>-2.3699999999999999E-2</v>
      </c>
      <c r="CC66" s="234">
        <v>0.58399999999999996</v>
      </c>
    </row>
    <row r="67" spans="67:81" ht="15.75" customHeight="1" thickBot="1">
      <c r="BO67" s="494"/>
      <c r="BX67" s="232">
        <v>0.25</v>
      </c>
      <c r="BY67" s="233">
        <v>0</v>
      </c>
      <c r="BZ67" s="233">
        <v>-2.2799999999999999E-3</v>
      </c>
      <c r="CA67" s="233">
        <v>2.41E-2</v>
      </c>
      <c r="CB67" s="233">
        <v>-2.24E-2</v>
      </c>
      <c r="CC67" s="234">
        <v>0.58299999999999996</v>
      </c>
    </row>
    <row r="68" spans="67:81" ht="15.75" customHeight="1" thickBot="1">
      <c r="BO68" s="494"/>
      <c r="BQ68" s="491" t="s">
        <v>80</v>
      </c>
      <c r="BR68" s="492"/>
      <c r="BS68" s="492"/>
      <c r="BT68" s="492"/>
      <c r="BU68" s="492"/>
      <c r="BV68" s="493"/>
      <c r="BX68" s="232">
        <v>0.3</v>
      </c>
      <c r="BY68" s="233">
        <v>0</v>
      </c>
      <c r="BZ68" s="233">
        <v>-4.3699999999999998E-3</v>
      </c>
      <c r="CA68" s="233">
        <v>3.2300000000000002E-2</v>
      </c>
      <c r="CB68" s="233">
        <v>-2.3900000000000001E-2</v>
      </c>
      <c r="CC68" s="234">
        <v>0.58299999999999996</v>
      </c>
    </row>
    <row r="69" spans="67:81" ht="15.75" customHeight="1" thickBot="1">
      <c r="BO69" s="494"/>
      <c r="BQ69" s="177"/>
      <c r="BR69" s="171"/>
      <c r="BS69" s="235" t="str">
        <f>IF(BS17="NO","",IF(BS18="NO","",IF(BS32="YES","",IF(BS51="YES",2.36*BS65*((BS12+0.00088)^2.5),""))))</f>
        <v/>
      </c>
      <c r="BT69" s="171"/>
      <c r="BU69" s="171"/>
      <c r="BV69" s="172"/>
      <c r="BX69" s="232">
        <v>0.4</v>
      </c>
      <c r="BY69" s="233">
        <v>0</v>
      </c>
      <c r="BZ69" s="233">
        <v>2.52E-2</v>
      </c>
      <c r="CA69" s="233">
        <v>-1.11E-2</v>
      </c>
      <c r="CB69" s="233">
        <v>5.2399999999999999E-3</v>
      </c>
      <c r="CC69" s="234">
        <v>0.57799999999999996</v>
      </c>
    </row>
    <row r="70" spans="67:81" ht="15.75" customHeight="1" thickBot="1">
      <c r="BO70" s="494"/>
      <c r="BQ70" s="170" t="s">
        <v>16</v>
      </c>
      <c r="BR70" s="214" t="s">
        <v>99</v>
      </c>
      <c r="BS70" s="236" t="str">
        <f>IF(BS69="","",BS69*1000*60)</f>
        <v/>
      </c>
      <c r="BT70" s="214" t="s">
        <v>100</v>
      </c>
      <c r="BV70" s="191"/>
      <c r="BX70" s="232">
        <v>0.5</v>
      </c>
      <c r="BY70" s="233">
        <v>0</v>
      </c>
      <c r="BZ70" s="233">
        <v>4.0299999999999997E-3</v>
      </c>
      <c r="CA70" s="233">
        <v>-1.5800000000000002E-2</v>
      </c>
      <c r="CB70" s="233">
        <v>8.9599999999999992E-3</v>
      </c>
      <c r="CC70" s="234">
        <v>0.57599999999999996</v>
      </c>
    </row>
    <row r="71" spans="67:81" ht="15.75" customHeight="1">
      <c r="BO71" s="494"/>
      <c r="BQ71" s="177"/>
      <c r="BU71" s="199"/>
      <c r="BV71" s="191"/>
      <c r="BX71" s="232">
        <v>0.6</v>
      </c>
      <c r="BY71" s="233">
        <v>0</v>
      </c>
      <c r="BZ71" s="237">
        <v>0.01</v>
      </c>
      <c r="CA71" s="237">
        <v>-9.2999999999999999E-2</v>
      </c>
      <c r="CB71" s="233">
        <v>4.9200000000000001E-2</v>
      </c>
      <c r="CC71" s="234">
        <v>0.57099999999999995</v>
      </c>
    </row>
    <row r="72" spans="67:81" ht="15.75" customHeight="1">
      <c r="BO72" s="494"/>
      <c r="BR72" s="171"/>
      <c r="BS72" s="208" t="str">
        <f>IF(BS17="NO","The general sharp-crested weir requirements are not met.",IF(BS18="NO","The general sharp-crested weir requirements are not met.",IF(BS32="YES","The weir is fully contracted",IF(BS51="YES","The weir is partially contracted","The conditions for using the Kindsvater-Shen equation are not met."))))</f>
        <v>The weir is fully contracted</v>
      </c>
      <c r="BT72" s="171"/>
      <c r="BU72" s="199"/>
      <c r="BV72" s="191"/>
      <c r="BX72" s="232">
        <v>0.7</v>
      </c>
      <c r="BY72" s="233">
        <v>0</v>
      </c>
      <c r="BZ72" s="233">
        <v>7.6100000000000001E-2</v>
      </c>
      <c r="CA72" s="233">
        <v>6.11E-3</v>
      </c>
      <c r="CB72" s="233">
        <v>-9.8300000000000004E-5</v>
      </c>
      <c r="CC72" s="234">
        <v>0.57699999999999996</v>
      </c>
    </row>
    <row r="73" spans="67:81" ht="15.75" customHeight="1">
      <c r="BO73" s="494"/>
      <c r="BQ73" s="208" t="str">
        <f>IF(BS72="   The conditions for using the Kindsvater-Shen equation are not met.  One or","  more parameters must be changed in order to calculate the flow rate.","")</f>
        <v/>
      </c>
      <c r="BR73" s="171"/>
      <c r="BS73" s="171"/>
      <c r="BT73" s="171"/>
      <c r="BU73" s="199"/>
      <c r="BV73" s="191"/>
      <c r="BX73" s="232">
        <v>0.8</v>
      </c>
      <c r="BY73" s="233">
        <v>0</v>
      </c>
      <c r="BZ73" s="233">
        <v>0.252</v>
      </c>
      <c r="CA73" s="233">
        <v>-0.155</v>
      </c>
      <c r="CB73" s="233">
        <v>6.4500000000000002E-2</v>
      </c>
      <c r="CC73" s="234">
        <v>0.56899999999999995</v>
      </c>
    </row>
    <row r="74" spans="67:81" ht="15.75" customHeight="1" thickBot="1">
      <c r="BO74" s="494"/>
      <c r="BQ74" s="179"/>
      <c r="BR74" s="194"/>
      <c r="BS74" s="194"/>
      <c r="BT74" s="194"/>
      <c r="BU74" s="207"/>
      <c r="BV74" s="181"/>
      <c r="BX74" s="232">
        <v>0.9</v>
      </c>
      <c r="BY74" s="233">
        <v>0</v>
      </c>
      <c r="BZ74" s="233">
        <v>0.41699999999999998</v>
      </c>
      <c r="CA74" s="233">
        <v>-0.22500000000000001</v>
      </c>
      <c r="CB74" s="233">
        <v>6.83E-2</v>
      </c>
      <c r="CC74" s="238">
        <v>0.56999999999999995</v>
      </c>
    </row>
    <row r="75" spans="67:81" ht="15.75" customHeight="1" thickBot="1">
      <c r="BR75" s="205" t="s">
        <v>146</v>
      </c>
      <c r="BS75" s="239">
        <f>IF(BS17="NO","",IF(BS18="NO","",IF(BS32="YES",BS37/60,IF(BS51="YES",BS70/60,""))))</f>
        <v>1.4888990192723395</v>
      </c>
      <c r="BT75" s="205" t="s">
        <v>148</v>
      </c>
      <c r="BX75" s="240">
        <v>1</v>
      </c>
      <c r="BY75" s="241">
        <v>5.33</v>
      </c>
      <c r="BZ75" s="241">
        <v>-3.47</v>
      </c>
      <c r="CA75" s="241">
        <v>0.187</v>
      </c>
      <c r="CB75" s="241">
        <v>0.27900000000000003</v>
      </c>
      <c r="CC75" s="242">
        <v>0.53400000000000003</v>
      </c>
    </row>
    <row r="76" spans="67:81" ht="15.75" customHeight="1" thickBot="1">
      <c r="BX76" s="243">
        <f>BS58</f>
        <v>0.1</v>
      </c>
      <c r="BY76" s="244">
        <f>VLOOKUP($BX76,$BX$65:$CC$75,2)</f>
        <v>0</v>
      </c>
      <c r="BZ76" s="244">
        <f>VLOOKUP($BX76,$BX$65:$CC$75,3)</f>
        <v>-4.5399999999999998E-3</v>
      </c>
      <c r="CA76" s="244">
        <f>VLOOKUP($BX76,$BX$65:$CC$75,4)</f>
        <v>2.0299999999999999E-2</v>
      </c>
      <c r="CB76" s="245">
        <f>VLOOKUP($BX76,$BX$65:$CC$75,5)</f>
        <v>-2.47E-2</v>
      </c>
      <c r="CC76" s="244">
        <f>VLOOKUP($BX76,$BX$65:$CC$75,6)</f>
        <v>0.58399999999999996</v>
      </c>
    </row>
    <row r="77" spans="67:81" ht="15.75" customHeight="1" thickBot="1">
      <c r="BQ77" s="216"/>
      <c r="BX77" s="243">
        <f>BS59</f>
        <v>0.2</v>
      </c>
      <c r="BY77" s="244">
        <f>VLOOKUP($BX77,$BX$65:$CC$75,2)</f>
        <v>0</v>
      </c>
      <c r="BZ77" s="245">
        <f>VLOOKUP($BX77,$BX$65:$CC$75,3)</f>
        <v>-2.8900000000000002E-3</v>
      </c>
      <c r="CA77" s="244">
        <f>VLOOKUP($BX77,$BX$65:$CC$75,4)</f>
        <v>2.2599999999999999E-2</v>
      </c>
      <c r="CB77" s="245">
        <f>VLOOKUP($BX77,$BX$65:$CC$75,5)</f>
        <v>-2.3699999999999999E-2</v>
      </c>
      <c r="CC77" s="244">
        <f>VLOOKUP($BX77,$BX$65:$CC$75,6)</f>
        <v>0.58399999999999996</v>
      </c>
    </row>
    <row r="78" spans="67:81" ht="15.75" customHeight="1" thickBot="1">
      <c r="BX78" s="246"/>
      <c r="BY78" s="163"/>
      <c r="BZ78" s="247"/>
      <c r="CA78" s="163"/>
      <c r="CB78" s="163"/>
      <c r="CC78" s="164"/>
    </row>
  </sheetData>
  <sheetProtection algorithmName="SHA-512" hashValue="YIXppmRYRGADwlfC2IX3MPEm4fkARfd0vRID4cifRCkChQbZPenzLKfhuRtBmOXCRZXLi1vkG+weem7rJUVLEA==" saltValue="1U3R3ljxu9eWlFEi9FNXxQ==" spinCount="100000" sheet="1" formatCells="0" selectLockedCells="1"/>
  <mergeCells count="52">
    <mergeCell ref="P18:R18"/>
    <mergeCell ref="S18:U18"/>
    <mergeCell ref="AF1:AJ1"/>
    <mergeCell ref="S9:T9"/>
    <mergeCell ref="S10:T10"/>
    <mergeCell ref="S11:T11"/>
    <mergeCell ref="S12:T12"/>
    <mergeCell ref="U12:W12"/>
    <mergeCell ref="X12:Z12"/>
    <mergeCell ref="H12:R12"/>
    <mergeCell ref="AF2:AJ2"/>
    <mergeCell ref="AF3:AJ3"/>
    <mergeCell ref="G4:AE4"/>
    <mergeCell ref="AF4:AJ4"/>
    <mergeCell ref="G5:L5"/>
    <mergeCell ref="M5:S5"/>
    <mergeCell ref="B1:F1"/>
    <mergeCell ref="G1:AE1"/>
    <mergeCell ref="H9:R9"/>
    <mergeCell ref="H10:R10"/>
    <mergeCell ref="H11:R11"/>
    <mergeCell ref="U10:W10"/>
    <mergeCell ref="X10:Z10"/>
    <mergeCell ref="U11:W11"/>
    <mergeCell ref="X11:Z11"/>
    <mergeCell ref="U9:W9"/>
    <mergeCell ref="X9:Z9"/>
    <mergeCell ref="B2:F5"/>
    <mergeCell ref="G2:L2"/>
    <mergeCell ref="M2:AE2"/>
    <mergeCell ref="G3:L3"/>
    <mergeCell ref="M3:AE3"/>
    <mergeCell ref="T5:Y5"/>
    <mergeCell ref="Z5:AE5"/>
    <mergeCell ref="AF5:AJ5"/>
    <mergeCell ref="BQ54:BV54"/>
    <mergeCell ref="BQ68:BV68"/>
    <mergeCell ref="BQ35:BV35"/>
    <mergeCell ref="BQ45:BV45"/>
    <mergeCell ref="BO25:BO42"/>
    <mergeCell ref="BO44:BO74"/>
    <mergeCell ref="BQ2:BV2"/>
    <mergeCell ref="BQ3:BV3"/>
    <mergeCell ref="BQ8:BT8"/>
    <mergeCell ref="BO6:BO14"/>
    <mergeCell ref="BQ26:BV26"/>
    <mergeCell ref="BO16:BO23"/>
    <mergeCell ref="BX2:CC2"/>
    <mergeCell ref="BX7:CB7"/>
    <mergeCell ref="BX8:CA8"/>
    <mergeCell ref="BX10:CC10"/>
    <mergeCell ref="BX6:CA6"/>
  </mergeCells>
  <dataValidations disablePrompts="1" count="2">
    <dataValidation type="decimal" operator="greaterThanOrEqual" allowBlank="1" showInputMessage="1" showErrorMessage="1" errorTitle="Invalid Entry" error="Please enter a value greater than zero._x000a_" sqref="BS10:BS13 BS55 BS58" xr:uid="{00000000-0002-0000-0200-000000000000}">
      <formula1>0</formula1>
    </dataValidation>
    <dataValidation operator="greaterThanOrEqual" allowBlank="1" showInputMessage="1" showErrorMessage="1" errorTitle="Invalid Entry" error="Please enter a value greater than zero._x000a_" sqref="BS27:BS30 BS32 BS36:BS37 BS69:BS70 BS59 BS17:BS18 BS51 BS56 BS46:BS49" xr:uid="{00000000-0002-0000-0200-000001000000}"/>
  </dataValidations>
  <hyperlinks>
    <hyperlink ref="BX8:CA8" r:id="rId1" location="p2000a1ff99718.16001" display="  Stormwater Collection Systems Design Handbook, 18.4 Weirs" xr:uid="{00000000-0004-0000-0200-000000000000}"/>
    <hyperlink ref="BX10" r:id="rId2" location="p2000a1f599721_45001" display="  Standard Handbook for Civil Engineers, 21.6.4 Manning Equation for Open Channels" xr:uid="{00000000-0004-0000-0200-000001000000}"/>
    <hyperlink ref="BX10:CB10" r:id="rId3" location="p2000a1f599721_45001" display="  Standard Handbook for Civil Engineers, 21.6.4 Manning Equation for Open Channels" xr:uid="{00000000-0004-0000-0200-000002000000}"/>
    <hyperlink ref="BX10:CC10" r:id="rId4" location="c9780071821957ch303lev1sec19" display="  Civil Engineering All-In-One PE Exam Guide: Breadth and Depth, 3rd Ed, 303.19.1 Sharp-Crested Weirs" xr:uid="{00000000-0004-0000-0200-000003000000}"/>
    <hyperlink ref="BX6" r:id="rId5" location="p200139d899706_9001" display="  Perry's Chemical Engineers' Handbook, 8th Ed, 6.1.4 Incompressible Flow in Pipes and Channels" xr:uid="{00000000-0004-0000-0200-000004000000}"/>
    <hyperlink ref="BX6:CA6" r:id="rId6" location="p200139d899710_23002" display="  Perry's Chemical Engineers' Handbook, 8th Ed, 10.1.18 Wiers" xr:uid="{00000000-0004-0000-0200-000005000000}"/>
    <hyperlink ref="BX7" r:id="rId7" location="p2001147c9973_59001" display="  Mark's Standard Handbook for Mechanical Engineers, 11th Ed..3.3.16 Open-Channel Flow" xr:uid="{00000000-0004-0000-0200-000006000000}"/>
    <hyperlink ref="BX7:CB7" r:id="rId8" location="p20019d2e9970329001" display="  Civil Engineering Formulas, 2nd Ed, 12.20 Weirs" xr:uid="{00000000-0004-0000-0200-000007000000}"/>
    <hyperlink ref="BT14" r:id="rId9" location="p2001147c9963_32002" display="View Table 3.3.3" xr:uid="{00000000-0004-0000-0200-000008000000}"/>
  </hyperlinks>
  <pageMargins left="0.25" right="0.25" top="0.75" bottom="0.75" header="0.3" footer="0.3"/>
  <pageSetup orientation="portrait" horizontalDpi="4294967294" r:id="rId10"/>
  <rowBreaks count="1" manualBreakCount="1">
    <brk id="38" max="16383" man="1"/>
  </rowBreaks>
  <drawing r:id="rId1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N72"/>
  <sheetViews>
    <sheetView view="pageBreakPreview" zoomScaleNormal="100" zoomScaleSheetLayoutView="100" workbookViewId="0">
      <selection activeCell="X10" sqref="X10:Z10"/>
    </sheetView>
  </sheetViews>
  <sheetFormatPr defaultRowHeight="14.4" customHeight="1"/>
  <cols>
    <col min="1" max="1" width="1.6640625" style="158" customWidth="1"/>
    <col min="2" max="2" width="2.33203125" style="158" customWidth="1"/>
    <col min="3" max="36" width="2.44140625" style="158" customWidth="1"/>
    <col min="37" max="48" width="8.88671875" style="158"/>
    <col min="49" max="49" width="0" style="158" hidden="1" customWidth="1"/>
    <col min="50" max="51" width="0" hidden="1" customWidth="1"/>
    <col min="52" max="52" width="6" hidden="1" customWidth="1"/>
    <col min="53" max="53" width="26" hidden="1" customWidth="1"/>
    <col min="54" max="54" width="13.88671875" hidden="1" customWidth="1"/>
    <col min="55" max="55" width="10" hidden="1" customWidth="1"/>
    <col min="56" max="56" width="11.88671875" hidden="1" customWidth="1"/>
    <col min="57" max="57" width="10.5546875" hidden="1" customWidth="1"/>
    <col min="58" max="59" width="0" hidden="1" customWidth="1"/>
    <col min="60" max="60" width="12.44140625" hidden="1" customWidth="1"/>
    <col min="61" max="61" width="12" hidden="1" customWidth="1"/>
    <col min="62" max="62" width="15.88671875" hidden="1" customWidth="1"/>
    <col min="63" max="63" width="12.88671875" hidden="1" customWidth="1"/>
    <col min="64" max="64" width="11.6640625" hidden="1" customWidth="1"/>
    <col min="65" max="65" width="24.44140625" hidden="1" customWidth="1"/>
    <col min="66" max="67" width="0" hidden="1" customWidth="1"/>
  </cols>
  <sheetData>
    <row r="1" spans="2:65" ht="14.4" customHeight="1" thickBot="1">
      <c r="B1" s="503" t="s">
        <v>132</v>
      </c>
      <c r="C1" s="504"/>
      <c r="D1" s="504"/>
      <c r="E1" s="504"/>
      <c r="F1" s="504"/>
      <c r="G1" s="505" t="s">
        <v>175</v>
      </c>
      <c r="H1" s="505"/>
      <c r="I1" s="505"/>
      <c r="J1" s="505"/>
      <c r="K1" s="505"/>
      <c r="L1" s="505"/>
      <c r="M1" s="505"/>
      <c r="N1" s="505"/>
      <c r="O1" s="505"/>
      <c r="P1" s="505"/>
      <c r="Q1" s="505"/>
      <c r="R1" s="505"/>
      <c r="S1" s="505"/>
      <c r="T1" s="505"/>
      <c r="U1" s="505"/>
      <c r="V1" s="505"/>
      <c r="W1" s="505"/>
      <c r="X1" s="505"/>
      <c r="Y1" s="505"/>
      <c r="Z1" s="505"/>
      <c r="AA1" s="505"/>
      <c r="AB1" s="505"/>
      <c r="AC1" s="505"/>
      <c r="AD1" s="505"/>
      <c r="AE1" s="505"/>
      <c r="AF1" s="503" t="s">
        <v>133</v>
      </c>
      <c r="AG1" s="504"/>
      <c r="AH1" s="504"/>
      <c r="AI1" s="504"/>
      <c r="AJ1" s="504"/>
    </row>
    <row r="2" spans="2:65" ht="14.4" customHeight="1" thickBot="1">
      <c r="B2" s="522" t="s">
        <v>134</v>
      </c>
      <c r="C2" s="523"/>
      <c r="D2" s="523"/>
      <c r="E2" s="523"/>
      <c r="F2" s="524"/>
      <c r="G2" s="531" t="s">
        <v>126</v>
      </c>
      <c r="H2" s="532"/>
      <c r="I2" s="532"/>
      <c r="J2" s="532"/>
      <c r="K2" s="532"/>
      <c r="L2" s="532"/>
      <c r="M2" s="533"/>
      <c r="N2" s="534"/>
      <c r="O2" s="534"/>
      <c r="P2" s="534"/>
      <c r="Q2" s="534"/>
      <c r="R2" s="534"/>
      <c r="S2" s="534"/>
      <c r="T2" s="534"/>
      <c r="U2" s="534"/>
      <c r="V2" s="534"/>
      <c r="W2" s="534"/>
      <c r="X2" s="534"/>
      <c r="Y2" s="534"/>
      <c r="Z2" s="534"/>
      <c r="AA2" s="534"/>
      <c r="AB2" s="534"/>
      <c r="AC2" s="534"/>
      <c r="AD2" s="534"/>
      <c r="AE2" s="535"/>
      <c r="AF2" s="559" t="s">
        <v>127</v>
      </c>
      <c r="AG2" s="532"/>
      <c r="AH2" s="532"/>
      <c r="AI2" s="532"/>
      <c r="AJ2" s="560"/>
      <c r="BA2" s="485" t="s">
        <v>119</v>
      </c>
      <c r="BB2" s="486"/>
      <c r="BC2" s="486"/>
      <c r="BD2" s="486"/>
      <c r="BE2" s="486"/>
      <c r="BF2" s="487"/>
      <c r="BH2" s="482" t="s">
        <v>22</v>
      </c>
      <c r="BI2" s="483"/>
      <c r="BJ2" s="483"/>
      <c r="BK2" s="483"/>
      <c r="BL2" s="483"/>
      <c r="BM2" s="484"/>
    </row>
    <row r="3" spans="2:65" ht="14.4" customHeight="1">
      <c r="B3" s="525"/>
      <c r="C3" s="526"/>
      <c r="D3" s="526"/>
      <c r="E3" s="526"/>
      <c r="F3" s="527"/>
      <c r="G3" s="536" t="s">
        <v>128</v>
      </c>
      <c r="H3" s="537"/>
      <c r="I3" s="537"/>
      <c r="J3" s="537"/>
      <c r="K3" s="537"/>
      <c r="L3" s="538"/>
      <c r="M3" s="539" t="s">
        <v>153</v>
      </c>
      <c r="N3" s="540"/>
      <c r="O3" s="540"/>
      <c r="P3" s="540"/>
      <c r="Q3" s="540"/>
      <c r="R3" s="540"/>
      <c r="S3" s="540"/>
      <c r="T3" s="540"/>
      <c r="U3" s="540"/>
      <c r="V3" s="540"/>
      <c r="W3" s="540"/>
      <c r="X3" s="540"/>
      <c r="Y3" s="540"/>
      <c r="Z3" s="540"/>
      <c r="AA3" s="540"/>
      <c r="AB3" s="540"/>
      <c r="AC3" s="540"/>
      <c r="AD3" s="540"/>
      <c r="AE3" s="541"/>
      <c r="AF3" s="561"/>
      <c r="AG3" s="540"/>
      <c r="AH3" s="540"/>
      <c r="AI3" s="540"/>
      <c r="AJ3" s="562"/>
      <c r="BA3" s="488" t="s">
        <v>108</v>
      </c>
      <c r="BB3" s="489"/>
      <c r="BC3" s="489"/>
      <c r="BD3" s="489"/>
      <c r="BE3" s="489"/>
      <c r="BF3" s="490"/>
      <c r="BH3" s="159"/>
      <c r="BI3" s="160"/>
      <c r="BJ3" s="160"/>
      <c r="BK3" s="160"/>
      <c r="BL3" s="160"/>
      <c r="BM3" s="161"/>
    </row>
    <row r="4" spans="2:65" ht="14.4" customHeight="1" thickBot="1">
      <c r="B4" s="525"/>
      <c r="C4" s="526"/>
      <c r="D4" s="526"/>
      <c r="E4" s="526"/>
      <c r="F4" s="527"/>
      <c r="G4" s="563" t="s">
        <v>154</v>
      </c>
      <c r="H4" s="564"/>
      <c r="I4" s="564"/>
      <c r="J4" s="564"/>
      <c r="K4" s="564"/>
      <c r="L4" s="564"/>
      <c r="M4" s="564"/>
      <c r="N4" s="564"/>
      <c r="O4" s="564"/>
      <c r="P4" s="564"/>
      <c r="Q4" s="564"/>
      <c r="R4" s="564"/>
      <c r="S4" s="564"/>
      <c r="T4" s="564"/>
      <c r="U4" s="564"/>
      <c r="V4" s="564"/>
      <c r="W4" s="564"/>
      <c r="X4" s="564"/>
      <c r="Y4" s="564"/>
      <c r="Z4" s="564"/>
      <c r="AA4" s="564"/>
      <c r="AB4" s="564"/>
      <c r="AC4" s="564"/>
      <c r="AD4" s="564"/>
      <c r="AE4" s="565"/>
      <c r="AF4" s="536" t="s">
        <v>129</v>
      </c>
      <c r="AG4" s="566"/>
      <c r="AH4" s="566"/>
      <c r="AI4" s="566"/>
      <c r="AJ4" s="567"/>
      <c r="BA4" s="162" t="s">
        <v>54</v>
      </c>
      <c r="BB4" s="163"/>
      <c r="BC4" s="163"/>
      <c r="BD4" s="163"/>
      <c r="BE4" s="163"/>
      <c r="BF4" s="164"/>
      <c r="BH4" s="165" t="s">
        <v>120</v>
      </c>
      <c r="BI4" s="166"/>
      <c r="BJ4" s="166"/>
      <c r="BK4" s="166"/>
      <c r="BL4" s="166"/>
      <c r="BM4" s="167"/>
    </row>
    <row r="5" spans="2:65" ht="14.4" customHeight="1" thickBot="1">
      <c r="B5" s="528"/>
      <c r="C5" s="529"/>
      <c r="D5" s="529"/>
      <c r="E5" s="529"/>
      <c r="F5" s="530"/>
      <c r="G5" s="496" t="s">
        <v>130</v>
      </c>
      <c r="H5" s="568"/>
      <c r="I5" s="568"/>
      <c r="J5" s="568"/>
      <c r="K5" s="568"/>
      <c r="L5" s="569"/>
      <c r="M5" s="570">
        <v>1</v>
      </c>
      <c r="N5" s="571"/>
      <c r="O5" s="571"/>
      <c r="P5" s="571"/>
      <c r="Q5" s="571"/>
      <c r="R5" s="571"/>
      <c r="S5" s="572"/>
      <c r="T5" s="495" t="s">
        <v>131</v>
      </c>
      <c r="U5" s="496"/>
      <c r="V5" s="496"/>
      <c r="W5" s="496"/>
      <c r="X5" s="496"/>
      <c r="Y5" s="497"/>
      <c r="Z5" s="498"/>
      <c r="AA5" s="499"/>
      <c r="AB5" s="499"/>
      <c r="AC5" s="499"/>
      <c r="AD5" s="499"/>
      <c r="AE5" s="500"/>
      <c r="AF5" s="501"/>
      <c r="AG5" s="499"/>
      <c r="AH5" s="499"/>
      <c r="AI5" s="499"/>
      <c r="AJ5" s="502"/>
      <c r="BC5" s="168"/>
      <c r="BD5" s="168"/>
      <c r="BH5" s="165"/>
      <c r="BI5" s="166"/>
      <c r="BJ5" s="166"/>
      <c r="BK5" s="166"/>
      <c r="BL5" s="166"/>
      <c r="BM5" s="167"/>
    </row>
    <row r="6" spans="2:65" ht="14.4" customHeight="1">
      <c r="B6" s="3"/>
      <c r="C6" s="4"/>
      <c r="D6" s="4"/>
      <c r="E6" s="4"/>
      <c r="F6" s="5"/>
      <c r="G6" s="6"/>
      <c r="H6" s="7"/>
      <c r="I6" s="7"/>
      <c r="J6" s="7"/>
      <c r="K6" s="7"/>
      <c r="L6" s="7"/>
      <c r="M6" s="7"/>
      <c r="N6" s="7"/>
      <c r="O6" s="7"/>
      <c r="P6" s="7"/>
      <c r="Q6" s="7"/>
      <c r="R6" s="7"/>
      <c r="S6" s="7"/>
      <c r="T6" s="7"/>
      <c r="U6" s="7"/>
      <c r="V6" s="7"/>
      <c r="W6" s="7"/>
      <c r="X6" s="7"/>
      <c r="Y6" s="7"/>
      <c r="Z6" s="7"/>
      <c r="AA6" s="7"/>
      <c r="AB6" s="7"/>
      <c r="AC6" s="7"/>
      <c r="AD6" s="7"/>
      <c r="AE6" s="8"/>
      <c r="AF6" s="9"/>
      <c r="AG6" s="4"/>
      <c r="AH6" s="4"/>
      <c r="AI6" s="4"/>
      <c r="AJ6" s="10"/>
      <c r="BA6" t="s">
        <v>1</v>
      </c>
      <c r="BC6" s="169"/>
      <c r="BD6" s="169"/>
      <c r="BH6" s="281" t="s">
        <v>121</v>
      </c>
      <c r="BI6" s="282"/>
      <c r="BJ6" s="282"/>
      <c r="BK6" s="282"/>
      <c r="BL6" s="166"/>
      <c r="BM6" s="167"/>
    </row>
    <row r="7" spans="2:65" ht="14.4" customHeight="1" thickBot="1">
      <c r="B7" s="11"/>
      <c r="C7" s="12"/>
      <c r="D7" s="12"/>
      <c r="E7" s="12"/>
      <c r="F7" s="13"/>
      <c r="G7" s="18"/>
      <c r="H7" s="27" t="s">
        <v>135</v>
      </c>
      <c r="I7" s="12"/>
      <c r="J7" s="12"/>
      <c r="K7" s="12"/>
      <c r="L7" s="12"/>
      <c r="M7" s="12"/>
      <c r="N7" s="12"/>
      <c r="O7" s="12"/>
      <c r="P7" s="12"/>
      <c r="Q7" s="12"/>
      <c r="R7" s="12"/>
      <c r="S7" s="12"/>
      <c r="T7" s="12"/>
      <c r="U7" s="12"/>
      <c r="V7" s="12"/>
      <c r="W7" s="12"/>
      <c r="X7" s="12"/>
      <c r="Y7" s="12"/>
      <c r="Z7" s="12"/>
      <c r="AA7" s="12"/>
      <c r="AB7" s="12"/>
      <c r="AC7" s="12"/>
      <c r="AD7" s="12"/>
      <c r="AE7" s="17"/>
      <c r="AF7" s="15"/>
      <c r="AG7" s="12"/>
      <c r="AH7" s="12"/>
      <c r="AI7" s="12"/>
      <c r="AJ7" s="16"/>
      <c r="AY7" s="494" t="s">
        <v>33</v>
      </c>
      <c r="BC7" s="169"/>
      <c r="BH7" s="279" t="s">
        <v>116</v>
      </c>
      <c r="BI7" s="280"/>
      <c r="BJ7" s="280"/>
      <c r="BK7" s="280"/>
      <c r="BL7" s="280"/>
      <c r="BM7" s="167"/>
    </row>
    <row r="8" spans="2:65" ht="14.4" customHeight="1" thickBot="1">
      <c r="B8" s="11"/>
      <c r="C8" s="12"/>
      <c r="D8" s="12"/>
      <c r="E8" s="12"/>
      <c r="F8" s="13"/>
      <c r="G8" s="18"/>
      <c r="H8" s="28"/>
      <c r="I8" s="28"/>
      <c r="J8" s="28"/>
      <c r="K8" s="28"/>
      <c r="L8" s="28"/>
      <c r="M8" s="28"/>
      <c r="N8" s="28"/>
      <c r="O8" s="28"/>
      <c r="P8" s="28"/>
      <c r="Q8" s="28"/>
      <c r="R8" s="28"/>
      <c r="S8" s="28"/>
      <c r="T8" s="28"/>
      <c r="U8" s="28"/>
      <c r="V8" s="28"/>
      <c r="W8" s="28"/>
      <c r="X8" s="28"/>
      <c r="Y8" s="28"/>
      <c r="Z8" s="28"/>
      <c r="AA8" s="12"/>
      <c r="AB8" s="12"/>
      <c r="AC8" s="12"/>
      <c r="AD8" s="12"/>
      <c r="AE8" s="17"/>
      <c r="AF8" s="15"/>
      <c r="AG8" s="12"/>
      <c r="AH8" s="12"/>
      <c r="AI8" s="12"/>
      <c r="AJ8" s="16"/>
      <c r="AY8" s="494"/>
      <c r="BA8" s="491" t="s">
        <v>2</v>
      </c>
      <c r="BB8" s="492"/>
      <c r="BC8" s="492"/>
      <c r="BD8" s="493"/>
      <c r="BH8" s="279" t="s">
        <v>117</v>
      </c>
      <c r="BI8" s="280"/>
      <c r="BJ8" s="280"/>
      <c r="BK8" s="280"/>
      <c r="BL8" s="166"/>
      <c r="BM8" s="1"/>
    </row>
    <row r="9" spans="2:65" ht="14.4" customHeight="1">
      <c r="B9" s="11"/>
      <c r="C9" s="12"/>
      <c r="D9" s="12"/>
      <c r="E9" s="12"/>
      <c r="F9" s="13"/>
      <c r="G9" s="14"/>
      <c r="H9" s="506" t="s">
        <v>136</v>
      </c>
      <c r="I9" s="507"/>
      <c r="J9" s="507"/>
      <c r="K9" s="507"/>
      <c r="L9" s="507"/>
      <c r="M9" s="507"/>
      <c r="N9" s="507"/>
      <c r="O9" s="507"/>
      <c r="P9" s="507"/>
      <c r="Q9" s="507"/>
      <c r="R9" s="508"/>
      <c r="S9" s="548" t="s">
        <v>138</v>
      </c>
      <c r="T9" s="507"/>
      <c r="U9" s="517">
        <v>0.5</v>
      </c>
      <c r="V9" s="518"/>
      <c r="W9" s="519"/>
      <c r="X9" s="520" t="s">
        <v>82</v>
      </c>
      <c r="Y9" s="507"/>
      <c r="Z9" s="521"/>
      <c r="AA9" s="18"/>
      <c r="AB9" s="12"/>
      <c r="AC9" s="12"/>
      <c r="AD9" s="12"/>
      <c r="AE9" s="17"/>
      <c r="AF9" s="15"/>
      <c r="AG9" s="12"/>
      <c r="AH9" s="12"/>
      <c r="AI9" s="12"/>
      <c r="AJ9" s="16"/>
      <c r="AY9" s="494"/>
      <c r="BA9" s="170" t="s">
        <v>46</v>
      </c>
      <c r="BB9" s="171"/>
      <c r="BC9" s="171"/>
      <c r="BD9" s="172"/>
      <c r="BH9" s="173"/>
      <c r="BI9" s="166"/>
      <c r="BJ9" s="166"/>
      <c r="BK9" s="166"/>
      <c r="BL9" s="166"/>
      <c r="BM9" s="167"/>
    </row>
    <row r="10" spans="2:65" ht="14.4" customHeight="1">
      <c r="B10" s="11"/>
      <c r="C10" s="12"/>
      <c r="D10" s="12"/>
      <c r="E10" s="12"/>
      <c r="F10" s="13"/>
      <c r="G10" s="14"/>
      <c r="H10" s="509" t="s">
        <v>139</v>
      </c>
      <c r="I10" s="510"/>
      <c r="J10" s="510"/>
      <c r="K10" s="510"/>
      <c r="L10" s="510"/>
      <c r="M10" s="510"/>
      <c r="N10" s="510"/>
      <c r="O10" s="510"/>
      <c r="P10" s="510"/>
      <c r="Q10" s="510"/>
      <c r="R10" s="511"/>
      <c r="S10" s="549" t="s">
        <v>140</v>
      </c>
      <c r="T10" s="510"/>
      <c r="U10" s="580">
        <v>4.92</v>
      </c>
      <c r="V10" s="581"/>
      <c r="W10" s="582"/>
      <c r="X10" s="515" t="s">
        <v>82</v>
      </c>
      <c r="Y10" s="510"/>
      <c r="Z10" s="516"/>
      <c r="AA10" s="18"/>
      <c r="AB10" s="12"/>
      <c r="AC10" s="12"/>
      <c r="AD10" s="12"/>
      <c r="AE10" s="17"/>
      <c r="AF10" s="15"/>
      <c r="AG10" s="12"/>
      <c r="AH10" s="12"/>
      <c r="AI10" s="12"/>
      <c r="AJ10" s="16"/>
      <c r="AY10" s="494"/>
      <c r="BA10" s="170" t="s">
        <v>47</v>
      </c>
      <c r="BB10" s="171"/>
      <c r="BC10" s="174">
        <f>U9</f>
        <v>0.5</v>
      </c>
      <c r="BD10" s="175" t="s">
        <v>83</v>
      </c>
      <c r="BE10" t="s">
        <v>50</v>
      </c>
      <c r="BH10" s="281" t="s">
        <v>118</v>
      </c>
      <c r="BI10" s="282"/>
      <c r="BJ10" s="282"/>
      <c r="BK10" s="282"/>
      <c r="BL10" s="282"/>
      <c r="BM10" s="283"/>
    </row>
    <row r="11" spans="2:65" ht="14.4" customHeight="1">
      <c r="B11" s="11"/>
      <c r="C11" s="12"/>
      <c r="D11" s="12"/>
      <c r="E11" s="12"/>
      <c r="F11" s="13"/>
      <c r="G11" s="14"/>
      <c r="H11" s="509" t="s">
        <v>141</v>
      </c>
      <c r="I11" s="510"/>
      <c r="J11" s="510"/>
      <c r="K11" s="510"/>
      <c r="L11" s="510"/>
      <c r="M11" s="510"/>
      <c r="N11" s="510"/>
      <c r="O11" s="510"/>
      <c r="P11" s="510"/>
      <c r="Q11" s="510"/>
      <c r="R11" s="511"/>
      <c r="S11" s="549" t="s">
        <v>142</v>
      </c>
      <c r="T11" s="510"/>
      <c r="U11" s="580">
        <v>0.115</v>
      </c>
      <c r="V11" s="581"/>
      <c r="W11" s="582"/>
      <c r="X11" s="515" t="s">
        <v>82</v>
      </c>
      <c r="Y11" s="510"/>
      <c r="Z11" s="516"/>
      <c r="AA11" s="18"/>
      <c r="AB11" s="12"/>
      <c r="AC11" s="12"/>
      <c r="AD11" s="12"/>
      <c r="AE11" s="17"/>
      <c r="AF11" s="15"/>
      <c r="AG11" s="12"/>
      <c r="AH11" s="12"/>
      <c r="AI11" s="12"/>
      <c r="AJ11" s="16"/>
      <c r="AY11" s="494"/>
      <c r="BA11" s="176" t="s">
        <v>5</v>
      </c>
      <c r="BB11" s="171"/>
      <c r="BC11" s="75">
        <f>U10</f>
        <v>4.92</v>
      </c>
      <c r="BD11" s="175" t="s">
        <v>83</v>
      </c>
      <c r="BH11" s="173"/>
      <c r="BI11" s="166"/>
      <c r="BJ11" s="166"/>
      <c r="BK11" s="166"/>
      <c r="BL11" s="166"/>
      <c r="BM11" s="167"/>
    </row>
    <row r="12" spans="2:65" ht="14.4" customHeight="1">
      <c r="B12" s="11"/>
      <c r="C12" s="12"/>
      <c r="D12" s="12"/>
      <c r="E12" s="12"/>
      <c r="F12" s="13"/>
      <c r="G12" s="14"/>
      <c r="H12" s="509" t="s">
        <v>150</v>
      </c>
      <c r="I12" s="510"/>
      <c r="J12" s="510"/>
      <c r="K12" s="510"/>
      <c r="L12" s="510"/>
      <c r="M12" s="510"/>
      <c r="N12" s="510"/>
      <c r="O12" s="510"/>
      <c r="P12" s="510"/>
      <c r="Q12" s="510"/>
      <c r="R12" s="511"/>
      <c r="S12" s="573" t="s">
        <v>151</v>
      </c>
      <c r="T12" s="510"/>
      <c r="U12" s="512">
        <v>25</v>
      </c>
      <c r="V12" s="513"/>
      <c r="W12" s="514"/>
      <c r="X12" s="515" t="s">
        <v>152</v>
      </c>
      <c r="Y12" s="510"/>
      <c r="Z12" s="516"/>
      <c r="AA12" s="18"/>
      <c r="AB12" s="12"/>
      <c r="AC12" s="12"/>
      <c r="AD12" s="12"/>
      <c r="AE12" s="17"/>
      <c r="AF12" s="15"/>
      <c r="AG12" s="12"/>
      <c r="AH12" s="12"/>
      <c r="AI12" s="12"/>
      <c r="AJ12" s="16"/>
      <c r="AY12" s="494"/>
      <c r="BA12" s="177" t="s">
        <v>4</v>
      </c>
      <c r="BB12" s="171"/>
      <c r="BC12" s="76">
        <f>U11</f>
        <v>0.115</v>
      </c>
      <c r="BD12" s="175" t="s">
        <v>83</v>
      </c>
      <c r="BH12" s="173"/>
      <c r="BI12" s="166"/>
      <c r="BJ12" s="166"/>
      <c r="BK12" s="166"/>
      <c r="BL12" s="166"/>
      <c r="BM12" s="167"/>
    </row>
    <row r="13" spans="2:65" ht="14.4" customHeight="1" thickBot="1">
      <c r="B13" s="11"/>
      <c r="C13" s="12"/>
      <c r="D13" s="12"/>
      <c r="E13" s="12"/>
      <c r="F13" s="13"/>
      <c r="G13" s="14"/>
      <c r="H13" s="557" t="s">
        <v>144</v>
      </c>
      <c r="I13" s="551"/>
      <c r="J13" s="551"/>
      <c r="K13" s="551"/>
      <c r="L13" s="551"/>
      <c r="M13" s="551"/>
      <c r="N13" s="551"/>
      <c r="O13" s="551"/>
      <c r="P13" s="551"/>
      <c r="Q13" s="551"/>
      <c r="R13" s="558"/>
      <c r="S13" s="550" t="s">
        <v>143</v>
      </c>
      <c r="T13" s="551"/>
      <c r="U13" s="552">
        <v>0</v>
      </c>
      <c r="V13" s="553"/>
      <c r="W13" s="554"/>
      <c r="X13" s="555" t="s">
        <v>82</v>
      </c>
      <c r="Y13" s="551"/>
      <c r="Z13" s="556"/>
      <c r="AA13" s="18"/>
      <c r="AB13" s="12"/>
      <c r="AC13" s="12"/>
      <c r="AD13" s="12"/>
      <c r="AE13" s="17"/>
      <c r="AF13" s="15"/>
      <c r="AG13" s="12"/>
      <c r="AH13" s="12"/>
      <c r="AI13" s="12"/>
      <c r="AJ13" s="16"/>
      <c r="AY13" s="494"/>
      <c r="BA13" s="170" t="s">
        <v>19</v>
      </c>
      <c r="BB13" s="171"/>
      <c r="BC13" s="77">
        <f>U12</f>
        <v>25</v>
      </c>
      <c r="BD13" s="175" t="s">
        <v>18</v>
      </c>
      <c r="BH13" s="173"/>
      <c r="BI13" s="166"/>
      <c r="BJ13" s="166"/>
      <c r="BK13" s="166"/>
      <c r="BL13" s="166"/>
      <c r="BM13" s="167"/>
    </row>
    <row r="14" spans="2:65" ht="14.4" customHeight="1">
      <c r="B14" s="11"/>
      <c r="C14" s="12"/>
      <c r="D14" s="12"/>
      <c r="E14" s="12"/>
      <c r="F14" s="13"/>
      <c r="G14" s="18"/>
      <c r="H14" s="4"/>
      <c r="I14" s="4"/>
      <c r="J14" s="4"/>
      <c r="K14" s="4"/>
      <c r="L14" s="4"/>
      <c r="M14" s="4"/>
      <c r="N14" s="4"/>
      <c r="O14" s="4"/>
      <c r="P14" s="4"/>
      <c r="Q14" s="4"/>
      <c r="R14" s="4"/>
      <c r="S14" s="4"/>
      <c r="T14" s="4"/>
      <c r="U14" s="4"/>
      <c r="V14" s="4"/>
      <c r="W14" s="4"/>
      <c r="X14" s="4"/>
      <c r="Y14" s="4"/>
      <c r="Z14" s="4"/>
      <c r="AA14" s="12"/>
      <c r="AB14" s="12"/>
      <c r="AC14" s="12"/>
      <c r="AD14" s="12"/>
      <c r="AE14" s="17"/>
      <c r="AF14" s="15"/>
      <c r="AG14" s="12"/>
      <c r="AH14" s="12"/>
      <c r="AI14" s="12"/>
      <c r="AJ14" s="16"/>
      <c r="AY14" s="494"/>
      <c r="BA14" s="170" t="s">
        <v>52</v>
      </c>
      <c r="BB14" s="171"/>
      <c r="BC14" s="76">
        <f>U13</f>
        <v>0</v>
      </c>
      <c r="BD14" s="175" t="s">
        <v>83</v>
      </c>
      <c r="BH14" s="173"/>
      <c r="BI14" s="166"/>
      <c r="BJ14" s="178"/>
      <c r="BK14" s="166"/>
      <c r="BL14" s="166"/>
      <c r="BM14" s="167"/>
    </row>
    <row r="15" spans="2:65" ht="14.4" customHeight="1" thickBot="1">
      <c r="B15" s="11"/>
      <c r="C15" s="12"/>
      <c r="D15" s="12"/>
      <c r="E15" s="12"/>
      <c r="F15" s="13"/>
      <c r="G15" s="18"/>
      <c r="H15" s="12"/>
      <c r="I15" s="12"/>
      <c r="J15" s="12"/>
      <c r="K15" s="12"/>
      <c r="L15" s="12"/>
      <c r="M15" s="12"/>
      <c r="N15" s="12"/>
      <c r="O15" s="12"/>
      <c r="P15" s="12"/>
      <c r="Q15" s="12"/>
      <c r="R15" s="12"/>
      <c r="S15" s="12"/>
      <c r="T15" s="12"/>
      <c r="U15" s="12"/>
      <c r="V15" s="12"/>
      <c r="W15" s="12"/>
      <c r="X15" s="12"/>
      <c r="Y15" s="12"/>
      <c r="Z15" s="12"/>
      <c r="AA15" s="12"/>
      <c r="AB15" s="12"/>
      <c r="AC15" s="12"/>
      <c r="AD15" s="12"/>
      <c r="AE15" s="17"/>
      <c r="AF15" s="15"/>
      <c r="AG15" s="12"/>
      <c r="AH15" s="12"/>
      <c r="AI15" s="12"/>
      <c r="AJ15" s="16"/>
      <c r="AY15" s="494"/>
      <c r="BA15" s="179"/>
      <c r="BB15" s="180"/>
      <c r="BC15" s="180"/>
      <c r="BD15" s="181"/>
      <c r="BH15" s="165"/>
      <c r="BI15" s="166"/>
      <c r="BJ15" s="166"/>
      <c r="BK15" s="166"/>
      <c r="BL15" s="166"/>
      <c r="BM15" s="167"/>
    </row>
    <row r="16" spans="2:65" ht="14.4" customHeight="1">
      <c r="B16" s="11"/>
      <c r="C16" s="12"/>
      <c r="D16" s="12"/>
      <c r="E16" s="12"/>
      <c r="F16" s="13"/>
      <c r="G16" s="18"/>
      <c r="H16" s="27" t="s">
        <v>145</v>
      </c>
      <c r="I16" s="12"/>
      <c r="J16" s="12"/>
      <c r="K16" s="12"/>
      <c r="L16" s="12"/>
      <c r="M16" s="12"/>
      <c r="N16" s="12"/>
      <c r="O16" s="12"/>
      <c r="P16" s="12"/>
      <c r="Q16" s="12"/>
      <c r="R16" s="12"/>
      <c r="S16" s="12"/>
      <c r="T16" s="12"/>
      <c r="U16" s="12"/>
      <c r="V16" s="12"/>
      <c r="W16" s="12"/>
      <c r="X16" s="12"/>
      <c r="Y16" s="12"/>
      <c r="Z16" s="12"/>
      <c r="AA16" s="12"/>
      <c r="AB16" s="12"/>
      <c r="AC16" s="12"/>
      <c r="AD16" s="12"/>
      <c r="AE16" s="17"/>
      <c r="AF16" s="15"/>
      <c r="AG16" s="12"/>
      <c r="AH16" s="12"/>
      <c r="AI16" s="12"/>
      <c r="AJ16" s="16"/>
      <c r="BH16" s="165"/>
      <c r="BI16" s="166"/>
      <c r="BJ16" s="166"/>
      <c r="BK16" s="166"/>
      <c r="BL16" s="166"/>
      <c r="BM16" s="167"/>
    </row>
    <row r="17" spans="2:65" ht="14.4" customHeight="1">
      <c r="B17" s="11"/>
      <c r="C17" s="12"/>
      <c r="D17" s="12"/>
      <c r="E17" s="12"/>
      <c r="F17" s="13"/>
      <c r="G17" s="18"/>
      <c r="H17" s="12"/>
      <c r="I17" s="12"/>
      <c r="J17" s="12"/>
      <c r="K17" s="12"/>
      <c r="L17" s="12"/>
      <c r="M17" s="12"/>
      <c r="N17" s="12"/>
      <c r="O17" s="12"/>
      <c r="P17" s="12"/>
      <c r="Q17" s="12"/>
      <c r="R17" s="12"/>
      <c r="S17" s="12"/>
      <c r="T17" s="12"/>
      <c r="U17" s="12"/>
      <c r="V17" s="12"/>
      <c r="W17" s="12"/>
      <c r="X17" s="12"/>
      <c r="Y17" s="12"/>
      <c r="Z17" s="12"/>
      <c r="AA17" s="12"/>
      <c r="AB17" s="12"/>
      <c r="AC17" s="12"/>
      <c r="AD17" s="12"/>
      <c r="AE17" s="17"/>
      <c r="AF17" s="15"/>
      <c r="AG17" s="12"/>
      <c r="AH17" s="12"/>
      <c r="AI17" s="12"/>
      <c r="AJ17" s="16"/>
      <c r="AY17" s="494" t="s">
        <v>53</v>
      </c>
      <c r="BA17" s="182" t="s">
        <v>51</v>
      </c>
      <c r="BC17" s="183"/>
      <c r="BH17" s="165"/>
      <c r="BI17" s="166"/>
      <c r="BJ17" s="166"/>
      <c r="BK17" s="166"/>
      <c r="BL17" s="166"/>
      <c r="BM17" s="167"/>
    </row>
    <row r="18" spans="2:65" ht="14.4" customHeight="1" thickBot="1">
      <c r="B18" s="11"/>
      <c r="C18" s="12"/>
      <c r="D18" s="12"/>
      <c r="E18" s="12"/>
      <c r="F18" s="13"/>
      <c r="G18" s="18"/>
      <c r="H18" s="26" t="str">
        <f>BB56</f>
        <v>Weir is Fully Contracted</v>
      </c>
      <c r="I18" s="12"/>
      <c r="J18" s="12"/>
      <c r="K18" s="12"/>
      <c r="L18" s="12"/>
      <c r="M18" s="12"/>
      <c r="N18" s="12"/>
      <c r="O18" s="12"/>
      <c r="P18" s="12"/>
      <c r="Q18" s="12"/>
      <c r="R18" s="12"/>
      <c r="S18" s="12"/>
      <c r="T18" s="12"/>
      <c r="U18" s="12"/>
      <c r="V18" s="12"/>
      <c r="W18" s="12"/>
      <c r="X18" s="12"/>
      <c r="Y18" s="12"/>
      <c r="Z18" s="12"/>
      <c r="AA18" s="12"/>
      <c r="AB18" s="12"/>
      <c r="AC18" s="12"/>
      <c r="AD18" s="12"/>
      <c r="AE18" s="17"/>
      <c r="AF18" s="15"/>
      <c r="AG18" s="12"/>
      <c r="AH18" s="12"/>
      <c r="AI18" s="12"/>
      <c r="AJ18" s="16"/>
      <c r="AY18" s="494"/>
      <c r="BC18" s="183"/>
      <c r="BH18" s="165"/>
      <c r="BI18" s="166"/>
      <c r="BJ18" s="166"/>
      <c r="BK18" s="166"/>
      <c r="BL18" s="166"/>
      <c r="BM18" s="167"/>
    </row>
    <row r="19" spans="2:65" ht="14.4" customHeight="1">
      <c r="B19" s="11"/>
      <c r="C19" s="12"/>
      <c r="D19" s="12"/>
      <c r="E19" s="12"/>
      <c r="F19" s="13"/>
      <c r="G19" s="18"/>
      <c r="H19" s="12" t="s">
        <v>149</v>
      </c>
      <c r="I19" s="12"/>
      <c r="J19" s="12"/>
      <c r="K19" s="12"/>
      <c r="L19" s="218"/>
      <c r="M19" s="218"/>
      <c r="N19" s="218"/>
      <c r="O19" s="218"/>
      <c r="P19" s="542">
        <f>BB54</f>
        <v>1.4526095524956539</v>
      </c>
      <c r="Q19" s="543"/>
      <c r="R19" s="544"/>
      <c r="S19" s="545" t="s">
        <v>148</v>
      </c>
      <c r="T19" s="546"/>
      <c r="U19" s="547"/>
      <c r="V19" s="12"/>
      <c r="W19" s="12"/>
      <c r="X19" s="12"/>
      <c r="Y19" s="12"/>
      <c r="Z19" s="12"/>
      <c r="AA19" s="12"/>
      <c r="AB19" s="12"/>
      <c r="AC19" s="12"/>
      <c r="AD19" s="12"/>
      <c r="AE19" s="17"/>
      <c r="AF19" s="15"/>
      <c r="AG19" s="12"/>
      <c r="AH19" s="12"/>
      <c r="AI19" s="12"/>
      <c r="AJ19" s="16"/>
      <c r="AY19" s="494"/>
      <c r="BA19" s="184"/>
      <c r="BB19" s="185"/>
      <c r="BC19" s="185"/>
      <c r="BD19" s="185"/>
      <c r="BE19" s="186"/>
      <c r="BH19" s="165"/>
      <c r="BI19" s="166"/>
      <c r="BJ19" s="166"/>
      <c r="BK19" s="166"/>
      <c r="BL19" s="166"/>
      <c r="BM19" s="167"/>
    </row>
    <row r="20" spans="2:65" ht="14.4" customHeight="1">
      <c r="B20" s="11"/>
      <c r="C20" s="12"/>
      <c r="D20" s="12"/>
      <c r="E20" s="12"/>
      <c r="F20" s="13"/>
      <c r="G20" s="18"/>
      <c r="H20" s="12"/>
      <c r="I20" s="12"/>
      <c r="J20" s="12"/>
      <c r="K20" s="12"/>
      <c r="L20" s="12"/>
      <c r="M20" s="12"/>
      <c r="N20" s="12"/>
      <c r="O20" s="12"/>
      <c r="P20" s="12"/>
      <c r="Q20" s="12"/>
      <c r="R20" s="12"/>
      <c r="S20" s="12"/>
      <c r="T20" s="12"/>
      <c r="U20" s="12"/>
      <c r="V20" s="12"/>
      <c r="W20" s="12"/>
      <c r="X20" s="12"/>
      <c r="Y20" s="12"/>
      <c r="Z20" s="12"/>
      <c r="AA20" s="12"/>
      <c r="AB20" s="12"/>
      <c r="AC20" s="12"/>
      <c r="AD20" s="12"/>
      <c r="AE20" s="17"/>
      <c r="AF20" s="15"/>
      <c r="AG20" s="12"/>
      <c r="AH20" s="12"/>
      <c r="AI20" s="12"/>
      <c r="AJ20" s="16"/>
      <c r="AY20" s="494"/>
      <c r="BA20" s="170" t="s">
        <v>102</v>
      </c>
      <c r="BB20" s="187" t="str">
        <f>IF(BC12&gt;=0.06,"YES","NO")</f>
        <v>YES</v>
      </c>
      <c r="BC20" s="188" t="s">
        <v>103</v>
      </c>
      <c r="BD20" s="171"/>
      <c r="BE20" s="189" t="str">
        <f>IF((BC10-BC14)&gt;=0.06,"YES","NO")</f>
        <v>YES</v>
      </c>
      <c r="BH20" s="165"/>
      <c r="BI20" s="166"/>
      <c r="BJ20" s="166"/>
      <c r="BK20" s="166"/>
      <c r="BL20" s="166"/>
      <c r="BM20" s="167"/>
    </row>
    <row r="21" spans="2:65" ht="14.4" customHeight="1">
      <c r="B21" s="11"/>
      <c r="C21" s="12"/>
      <c r="D21" s="12"/>
      <c r="E21" s="12"/>
      <c r="F21" s="13"/>
      <c r="G21" s="18"/>
      <c r="H21" s="12"/>
      <c r="I21" s="12"/>
      <c r="J21" s="12"/>
      <c r="K21" s="12"/>
      <c r="L21" s="12"/>
      <c r="M21" s="12"/>
      <c r="N21" s="12"/>
      <c r="O21" s="12"/>
      <c r="P21" s="12"/>
      <c r="Q21" s="12"/>
      <c r="R21" s="12"/>
      <c r="S21" s="12"/>
      <c r="T21" s="12"/>
      <c r="U21" s="12"/>
      <c r="V21" s="12"/>
      <c r="W21" s="12"/>
      <c r="X21" s="12"/>
      <c r="Y21" s="12"/>
      <c r="Z21" s="12"/>
      <c r="AA21" s="12"/>
      <c r="AB21" s="12"/>
      <c r="AC21" s="12"/>
      <c r="AD21" s="12"/>
      <c r="AE21" s="17"/>
      <c r="AF21" s="15"/>
      <c r="AG21" s="12"/>
      <c r="AH21" s="12"/>
      <c r="AI21" s="12"/>
      <c r="AJ21" s="16"/>
      <c r="AY21" s="494"/>
      <c r="BA21" s="177"/>
      <c r="BB21" s="190"/>
      <c r="BC21" s="171"/>
      <c r="BD21" s="171"/>
      <c r="BE21" s="191"/>
      <c r="BH21" s="165"/>
      <c r="BI21" s="166"/>
      <c r="BJ21" s="178" t="s">
        <v>0</v>
      </c>
      <c r="BK21" s="166"/>
      <c r="BL21" s="166"/>
      <c r="BM21" s="167"/>
    </row>
    <row r="22" spans="2:65" ht="14.4" customHeight="1">
      <c r="B22" s="11"/>
      <c r="C22" s="12"/>
      <c r="D22" s="12"/>
      <c r="E22" s="12"/>
      <c r="F22" s="13"/>
      <c r="G22" s="18"/>
      <c r="H22" s="12"/>
      <c r="I22" s="12"/>
      <c r="J22" s="12"/>
      <c r="K22" s="12"/>
      <c r="L22" s="12"/>
      <c r="M22" s="12"/>
      <c r="N22" s="12"/>
      <c r="O22" s="12"/>
      <c r="P22" s="12"/>
      <c r="Q22" s="12"/>
      <c r="R22" s="12"/>
      <c r="S22" s="12"/>
      <c r="T22" s="12"/>
      <c r="U22" s="12"/>
      <c r="V22" s="12"/>
      <c r="W22" s="12"/>
      <c r="X22" s="12"/>
      <c r="Y22" s="12"/>
      <c r="Z22" s="12"/>
      <c r="AA22" s="12"/>
      <c r="AB22" s="12"/>
      <c r="AC22" s="12"/>
      <c r="AD22" s="12"/>
      <c r="AE22" s="17"/>
      <c r="AF22" s="15"/>
      <c r="AG22" s="12"/>
      <c r="AH22" s="12"/>
      <c r="AI22" s="12"/>
      <c r="AJ22" s="16"/>
      <c r="AY22" s="494"/>
      <c r="BA22" s="192" t="str">
        <f>IF(BB20="NO","     The head over the weir is too small.",IF(BE20="NO","     The downstream water surface is too close to the weir crest.","     The general requirements for sharp-crested weirs are met."))</f>
        <v xml:space="preserve">     The general requirements for sharp-crested weirs are met.</v>
      </c>
      <c r="BB22" s="190"/>
      <c r="BC22" s="171"/>
      <c r="BD22" s="171"/>
      <c r="BE22" s="191"/>
      <c r="BH22" s="165"/>
      <c r="BI22" s="166"/>
      <c r="BJ22" s="178"/>
      <c r="BK22" s="166"/>
      <c r="BL22" s="166"/>
      <c r="BM22" s="167"/>
    </row>
    <row r="23" spans="2:65" ht="14.4" customHeight="1" thickBot="1">
      <c r="B23" s="11"/>
      <c r="C23" s="12"/>
      <c r="D23" s="12"/>
      <c r="E23" s="12"/>
      <c r="F23" s="13"/>
      <c r="G23" s="18"/>
      <c r="H23" s="12"/>
      <c r="I23" s="12"/>
      <c r="J23" s="12"/>
      <c r="K23" s="12"/>
      <c r="L23" s="12"/>
      <c r="M23" s="12"/>
      <c r="N23" s="12"/>
      <c r="O23" s="12"/>
      <c r="P23" s="12"/>
      <c r="Q23" s="12"/>
      <c r="R23" s="12"/>
      <c r="S23" s="12"/>
      <c r="T23" s="12"/>
      <c r="U23" s="12"/>
      <c r="V23" s="12"/>
      <c r="W23" s="12"/>
      <c r="X23" s="12"/>
      <c r="Y23" s="12"/>
      <c r="Z23" s="12"/>
      <c r="AA23" s="12"/>
      <c r="AB23" s="12"/>
      <c r="AC23" s="12"/>
      <c r="AD23" s="12"/>
      <c r="AE23" s="17"/>
      <c r="AF23" s="15"/>
      <c r="AG23" s="12"/>
      <c r="AH23" s="12"/>
      <c r="AI23" s="12"/>
      <c r="AJ23" s="16"/>
      <c r="AY23" s="494"/>
      <c r="BA23" s="179"/>
      <c r="BB23" s="193"/>
      <c r="BC23" s="194"/>
      <c r="BD23" s="194"/>
      <c r="BE23" s="181"/>
      <c r="BH23" s="195" t="s">
        <v>110</v>
      </c>
      <c r="BI23" s="166"/>
      <c r="BJ23" s="166"/>
      <c r="BK23" s="196" t="s">
        <v>124</v>
      </c>
      <c r="BL23" s="166"/>
      <c r="BM23" s="167"/>
    </row>
    <row r="24" spans="2:65" ht="14.4" customHeight="1">
      <c r="B24" s="11"/>
      <c r="C24" s="12"/>
      <c r="D24" s="12"/>
      <c r="E24" s="12"/>
      <c r="F24" s="13"/>
      <c r="G24" s="18"/>
      <c r="H24" s="12"/>
      <c r="I24" s="12"/>
      <c r="J24" s="12"/>
      <c r="K24" s="12"/>
      <c r="L24" s="12"/>
      <c r="M24" s="12"/>
      <c r="N24" s="12"/>
      <c r="O24" s="12"/>
      <c r="P24" s="12"/>
      <c r="Q24" s="12"/>
      <c r="R24" s="12"/>
      <c r="S24" s="12"/>
      <c r="T24" s="12"/>
      <c r="U24" s="12"/>
      <c r="V24" s="12"/>
      <c r="W24" s="12"/>
      <c r="X24" s="12"/>
      <c r="Y24" s="12"/>
      <c r="Z24" s="12"/>
      <c r="AA24" s="12"/>
      <c r="AB24" s="12"/>
      <c r="AC24" s="12"/>
      <c r="AD24" s="12"/>
      <c r="AE24" s="17"/>
      <c r="AF24" s="15"/>
      <c r="AG24" s="12"/>
      <c r="AH24" s="12"/>
      <c r="AI24" s="12"/>
      <c r="AJ24" s="16"/>
      <c r="AY24" s="494"/>
      <c r="BH24" s="165" t="s">
        <v>55</v>
      </c>
      <c r="BI24" s="166"/>
      <c r="BJ24" s="166"/>
      <c r="BK24" s="196" t="s">
        <v>125</v>
      </c>
      <c r="BL24" s="166"/>
      <c r="BM24" s="167"/>
    </row>
    <row r="25" spans="2:65" ht="14.4" customHeight="1">
      <c r="B25" s="11"/>
      <c r="C25" s="12"/>
      <c r="D25" s="12"/>
      <c r="E25" s="12"/>
      <c r="F25" s="13"/>
      <c r="G25" s="18"/>
      <c r="H25" s="12"/>
      <c r="I25" s="12"/>
      <c r="J25" s="12"/>
      <c r="K25" s="12"/>
      <c r="L25" s="12"/>
      <c r="M25" s="12"/>
      <c r="N25" s="12"/>
      <c r="O25" s="12"/>
      <c r="P25" s="12"/>
      <c r="Q25" s="12"/>
      <c r="R25" s="12"/>
      <c r="S25" s="12"/>
      <c r="T25" s="12"/>
      <c r="U25" s="12"/>
      <c r="V25" s="12"/>
      <c r="W25" s="12"/>
      <c r="X25" s="12"/>
      <c r="Y25" s="12"/>
      <c r="Z25" s="12"/>
      <c r="AA25" s="12"/>
      <c r="AB25" s="12"/>
      <c r="AC25" s="12"/>
      <c r="AD25" s="12"/>
      <c r="AE25" s="17"/>
      <c r="AF25" s="15"/>
      <c r="AG25" s="12"/>
      <c r="AH25" s="12"/>
      <c r="AI25" s="12"/>
      <c r="AJ25" s="16"/>
      <c r="BA25" s="182" t="s">
        <v>111</v>
      </c>
      <c r="BH25" s="165"/>
      <c r="BI25" s="166"/>
      <c r="BJ25" s="178"/>
      <c r="BK25" s="196" t="s">
        <v>24</v>
      </c>
      <c r="BL25" s="166"/>
      <c r="BM25" s="167"/>
    </row>
    <row r="26" spans="2:65" ht="14.4" customHeight="1" thickBot="1">
      <c r="B26" s="11"/>
      <c r="C26" s="12"/>
      <c r="D26" s="12"/>
      <c r="E26" s="12"/>
      <c r="F26" s="13"/>
      <c r="G26" s="18"/>
      <c r="H26" s="12"/>
      <c r="I26" s="12"/>
      <c r="J26" s="12"/>
      <c r="K26" s="12"/>
      <c r="L26" s="12"/>
      <c r="M26" s="12"/>
      <c r="N26" s="12"/>
      <c r="O26" s="12"/>
      <c r="P26" s="12"/>
      <c r="Q26" s="12"/>
      <c r="R26" s="12"/>
      <c r="S26" s="12"/>
      <c r="T26" s="12"/>
      <c r="U26" s="12"/>
      <c r="V26" s="12"/>
      <c r="W26" s="12"/>
      <c r="X26" s="12"/>
      <c r="Y26" s="12"/>
      <c r="Z26" s="12"/>
      <c r="AA26" s="12"/>
      <c r="AB26" s="12"/>
      <c r="AC26" s="12"/>
      <c r="AD26" s="12"/>
      <c r="AE26" s="17"/>
      <c r="AF26" s="15"/>
      <c r="AG26" s="12"/>
      <c r="AH26" s="12"/>
      <c r="AI26" s="12"/>
      <c r="AJ26" s="16"/>
      <c r="AY26" s="494" t="s">
        <v>67</v>
      </c>
      <c r="BH26" s="197"/>
      <c r="BI26" s="166"/>
      <c r="BJ26" s="166"/>
      <c r="BK26" s="166"/>
      <c r="BL26" s="166"/>
      <c r="BM26" s="167"/>
    </row>
    <row r="27" spans="2:65" ht="14.4" customHeight="1">
      <c r="B27" s="11"/>
      <c r="C27" s="12"/>
      <c r="D27" s="12"/>
      <c r="E27" s="12"/>
      <c r="F27" s="13"/>
      <c r="G27" s="18"/>
      <c r="H27" s="12"/>
      <c r="I27" s="12"/>
      <c r="J27" s="12"/>
      <c r="K27" s="12"/>
      <c r="L27" s="12"/>
      <c r="M27" s="12"/>
      <c r="N27" s="12"/>
      <c r="O27" s="12"/>
      <c r="P27" s="12"/>
      <c r="Q27" s="12"/>
      <c r="R27" s="12"/>
      <c r="S27" s="12"/>
      <c r="T27" s="12"/>
      <c r="U27" s="12"/>
      <c r="V27" s="17"/>
      <c r="W27" s="12"/>
      <c r="X27" s="12"/>
      <c r="Y27" s="12"/>
      <c r="Z27" s="12"/>
      <c r="AA27" s="12"/>
      <c r="AB27" s="12"/>
      <c r="AC27" s="12"/>
      <c r="AD27" s="12"/>
      <c r="AE27" s="17"/>
      <c r="AF27" s="15"/>
      <c r="AG27" s="12"/>
      <c r="AH27" s="12"/>
      <c r="AI27" s="12"/>
      <c r="AJ27" s="16"/>
      <c r="AY27" s="494"/>
      <c r="BA27" s="491" t="s">
        <v>65</v>
      </c>
      <c r="BB27" s="492"/>
      <c r="BC27" s="492"/>
      <c r="BD27" s="492"/>
      <c r="BE27" s="492"/>
      <c r="BF27" s="493"/>
      <c r="BH27" s="197" t="s">
        <v>39</v>
      </c>
      <c r="BI27" s="166"/>
      <c r="BJ27" s="166"/>
      <c r="BK27" s="166"/>
      <c r="BL27" s="166"/>
      <c r="BM27" s="167"/>
    </row>
    <row r="28" spans="2:65" ht="14.4" customHeight="1">
      <c r="B28" s="11"/>
      <c r="C28" s="12"/>
      <c r="D28" s="12"/>
      <c r="E28" s="12"/>
      <c r="F28" s="13"/>
      <c r="G28" s="18"/>
      <c r="H28" s="12"/>
      <c r="I28" s="12"/>
      <c r="J28" s="12"/>
      <c r="K28" s="12"/>
      <c r="L28" s="12"/>
      <c r="M28" s="12"/>
      <c r="N28" s="12"/>
      <c r="O28" s="12"/>
      <c r="P28" s="12"/>
      <c r="Q28" s="12"/>
      <c r="R28" s="12"/>
      <c r="S28" s="12"/>
      <c r="T28" s="12"/>
      <c r="U28" s="12"/>
      <c r="V28" s="12"/>
      <c r="W28" s="12"/>
      <c r="X28" s="12"/>
      <c r="Y28" s="12"/>
      <c r="Z28" s="12"/>
      <c r="AA28" s="12"/>
      <c r="AB28" s="12"/>
      <c r="AC28" s="12"/>
      <c r="AD28" s="12"/>
      <c r="AE28" s="17"/>
      <c r="AF28" s="15"/>
      <c r="AG28" s="12"/>
      <c r="AH28" s="12"/>
      <c r="AI28" s="12"/>
      <c r="AJ28" s="16"/>
      <c r="AY28" s="494"/>
      <c r="BA28" s="177"/>
      <c r="BB28" s="171"/>
      <c r="BC28" s="171"/>
      <c r="BD28" s="171"/>
      <c r="BE28" s="171"/>
      <c r="BF28" s="172"/>
      <c r="BH28" s="197" t="s">
        <v>104</v>
      </c>
      <c r="BI28" s="166"/>
      <c r="BJ28" s="166"/>
      <c r="BK28" s="166"/>
      <c r="BL28" s="166"/>
      <c r="BM28" s="167"/>
    </row>
    <row r="29" spans="2:65" ht="14.4" customHeight="1">
      <c r="B29" s="11"/>
      <c r="C29" s="12"/>
      <c r="D29" s="12"/>
      <c r="E29" s="12"/>
      <c r="F29" s="13"/>
      <c r="G29" s="18"/>
      <c r="H29" s="12"/>
      <c r="I29" s="12"/>
      <c r="J29" s="12"/>
      <c r="K29" s="12"/>
      <c r="L29" s="12"/>
      <c r="M29" s="12"/>
      <c r="N29" s="12"/>
      <c r="O29" s="12"/>
      <c r="P29" s="12"/>
      <c r="Q29" s="12"/>
      <c r="R29" s="12"/>
      <c r="S29" s="12"/>
      <c r="T29" s="12"/>
      <c r="U29" s="12"/>
      <c r="V29" s="12"/>
      <c r="W29" s="12"/>
      <c r="X29" s="12"/>
      <c r="Y29" s="12"/>
      <c r="Z29" s="12"/>
      <c r="AA29" s="12"/>
      <c r="AB29" s="12"/>
      <c r="AC29" s="12"/>
      <c r="AD29" s="12"/>
      <c r="AE29" s="17"/>
      <c r="AF29" s="15"/>
      <c r="AG29" s="12"/>
      <c r="AH29" s="12"/>
      <c r="AI29" s="12"/>
      <c r="AJ29" s="16"/>
      <c r="AY29" s="494"/>
      <c r="BA29" s="170" t="s">
        <v>66</v>
      </c>
      <c r="BB29" s="187">
        <f>BC12/BC11</f>
        <v>2.3373983739837401E-2</v>
      </c>
      <c r="BC29" s="188" t="s">
        <v>6</v>
      </c>
      <c r="BD29" s="171"/>
      <c r="BE29" s="187" t="str">
        <f>IF(BB29&lt;=0.2,"YES","NO")</f>
        <v>YES</v>
      </c>
      <c r="BF29" s="198"/>
      <c r="BH29" s="165"/>
      <c r="BI29" s="166"/>
      <c r="BJ29" s="166"/>
      <c r="BK29" s="166"/>
      <c r="BL29" s="166"/>
      <c r="BM29" s="167"/>
    </row>
    <row r="30" spans="2:65" ht="14.4" customHeight="1">
      <c r="B30" s="11"/>
      <c r="C30" s="12"/>
      <c r="D30" s="12"/>
      <c r="E30" s="12"/>
      <c r="F30" s="13"/>
      <c r="G30" s="18"/>
      <c r="H30" s="12"/>
      <c r="I30" s="12"/>
      <c r="J30" s="12"/>
      <c r="K30" s="12"/>
      <c r="L30" s="12"/>
      <c r="M30" s="12"/>
      <c r="N30" s="12"/>
      <c r="O30" s="12"/>
      <c r="P30" s="12"/>
      <c r="Q30" s="12"/>
      <c r="R30" s="12"/>
      <c r="S30" s="12"/>
      <c r="T30" s="12"/>
      <c r="U30" s="12"/>
      <c r="V30" s="12"/>
      <c r="W30" s="12"/>
      <c r="X30" s="12"/>
      <c r="Y30" s="12"/>
      <c r="Z30" s="12"/>
      <c r="AA30" s="12"/>
      <c r="AB30" s="12"/>
      <c r="AC30" s="12"/>
      <c r="AD30" s="12"/>
      <c r="AE30" s="17"/>
      <c r="AF30" s="15"/>
      <c r="AG30" s="12"/>
      <c r="AH30" s="12"/>
      <c r="AI30" s="12"/>
      <c r="AJ30" s="16"/>
      <c r="AY30" s="494"/>
      <c r="BA30" s="177"/>
      <c r="BB30" s="171"/>
      <c r="BC30" s="171"/>
      <c r="BD30" s="171"/>
      <c r="BE30" s="199"/>
      <c r="BF30" s="191"/>
      <c r="BH30" s="165" t="s">
        <v>40</v>
      </c>
      <c r="BI30" s="166"/>
      <c r="BJ30" s="166"/>
      <c r="BK30" s="166"/>
      <c r="BL30" s="166"/>
      <c r="BM30" s="167"/>
    </row>
    <row r="31" spans="2:65" ht="14.4" customHeight="1">
      <c r="B31" s="11"/>
      <c r="C31" s="12"/>
      <c r="D31" s="12"/>
      <c r="E31" s="12"/>
      <c r="F31" s="13"/>
      <c r="G31" s="18"/>
      <c r="H31" s="12"/>
      <c r="I31" s="12"/>
      <c r="J31" s="12"/>
      <c r="K31" s="12"/>
      <c r="L31" s="12"/>
      <c r="M31" s="12"/>
      <c r="N31" s="12"/>
      <c r="O31" s="12"/>
      <c r="P31" s="12"/>
      <c r="Q31" s="12"/>
      <c r="R31" s="12"/>
      <c r="S31" s="12"/>
      <c r="T31" s="12"/>
      <c r="U31" s="12"/>
      <c r="V31" s="12"/>
      <c r="W31" s="12"/>
      <c r="X31" s="12"/>
      <c r="Y31" s="12"/>
      <c r="Z31" s="12"/>
      <c r="AA31" s="12"/>
      <c r="AB31" s="12"/>
      <c r="AC31" s="12"/>
      <c r="AD31" s="12"/>
      <c r="AE31" s="17"/>
      <c r="AF31" s="15"/>
      <c r="AG31" s="12"/>
      <c r="AH31" s="12"/>
      <c r="AI31" s="12"/>
      <c r="AJ31" s="16"/>
      <c r="AY31" s="494"/>
      <c r="BA31" s="170" t="s">
        <v>107</v>
      </c>
      <c r="BB31" s="187" t="str">
        <f>IF(BC10&gt;=0.45,"YES","NO")</f>
        <v>YES</v>
      </c>
      <c r="BC31" s="188" t="s">
        <v>93</v>
      </c>
      <c r="BD31" s="171"/>
      <c r="BE31" s="187" t="str">
        <f>IF(BC11&gt;=0.9,"YES","NO")</f>
        <v>YES</v>
      </c>
      <c r="BF31" s="198"/>
      <c r="BH31" s="200" t="s">
        <v>41</v>
      </c>
      <c r="BI31" s="166"/>
      <c r="BJ31" s="166"/>
      <c r="BK31" s="166"/>
      <c r="BL31" s="166"/>
      <c r="BM31" s="167"/>
    </row>
    <row r="32" spans="2:65" ht="14.4" customHeight="1">
      <c r="B32" s="11"/>
      <c r="C32" s="12"/>
      <c r="D32" s="12"/>
      <c r="E32" s="12"/>
      <c r="F32" s="13"/>
      <c r="G32" s="18"/>
      <c r="H32" s="12"/>
      <c r="I32" s="12"/>
      <c r="J32" s="12"/>
      <c r="K32" s="12"/>
      <c r="L32" s="12"/>
      <c r="M32" s="12"/>
      <c r="N32" s="12"/>
      <c r="O32" s="12"/>
      <c r="P32" s="12"/>
      <c r="Q32" s="12"/>
      <c r="R32" s="12"/>
      <c r="S32" s="12"/>
      <c r="T32" s="12"/>
      <c r="U32" s="12"/>
      <c r="V32" s="12"/>
      <c r="W32" s="12"/>
      <c r="X32" s="12"/>
      <c r="Y32" s="12"/>
      <c r="Z32" s="12"/>
      <c r="AA32" s="12"/>
      <c r="AB32" s="12"/>
      <c r="AC32" s="12"/>
      <c r="AD32" s="12"/>
      <c r="AE32" s="17"/>
      <c r="AF32" s="15"/>
      <c r="AG32" s="12"/>
      <c r="AH32" s="12"/>
      <c r="AI32" s="12"/>
      <c r="AJ32" s="16"/>
      <c r="AY32" s="494"/>
      <c r="BA32" s="177"/>
      <c r="BB32" s="171"/>
      <c r="BC32" s="171"/>
      <c r="BD32" s="171"/>
      <c r="BE32" s="199"/>
      <c r="BF32" s="191"/>
      <c r="BH32" s="165" t="s">
        <v>105</v>
      </c>
      <c r="BI32" s="166"/>
      <c r="BJ32" s="166"/>
      <c r="BK32" s="166"/>
      <c r="BL32" s="166"/>
      <c r="BM32" s="167"/>
    </row>
    <row r="33" spans="2:66" ht="14.4" customHeight="1">
      <c r="B33" s="11"/>
      <c r="C33" s="12"/>
      <c r="D33" s="12"/>
      <c r="E33" s="12"/>
      <c r="F33" s="13"/>
      <c r="G33" s="18"/>
      <c r="H33" s="12"/>
      <c r="I33" s="12"/>
      <c r="J33" s="12"/>
      <c r="K33" s="12"/>
      <c r="L33" s="12"/>
      <c r="M33" s="12"/>
      <c r="N33" s="12"/>
      <c r="O33" s="12"/>
      <c r="P33" s="12"/>
      <c r="Q33" s="12"/>
      <c r="R33" s="12"/>
      <c r="S33" s="12"/>
      <c r="T33" s="12"/>
      <c r="U33" s="12"/>
      <c r="V33" s="12"/>
      <c r="W33" s="12"/>
      <c r="X33" s="12"/>
      <c r="Y33" s="12"/>
      <c r="Z33" s="12"/>
      <c r="AA33" s="12"/>
      <c r="AB33" s="12"/>
      <c r="AC33" s="12"/>
      <c r="AD33" s="12"/>
      <c r="AE33" s="17"/>
      <c r="AF33" s="15"/>
      <c r="AG33" s="12"/>
      <c r="AH33" s="12"/>
      <c r="AI33" s="12"/>
      <c r="AJ33" s="16"/>
      <c r="AY33" s="494"/>
      <c r="BA33" s="170" t="s">
        <v>64</v>
      </c>
      <c r="BB33" s="187">
        <f>BC11-(2*BC12*(TAN((BC13/2)*PI()/180)))</f>
        <v>4.8690102275921241</v>
      </c>
      <c r="BC33" s="201" t="s">
        <v>95</v>
      </c>
      <c r="BD33" s="171"/>
      <c r="BE33" s="187" t="str">
        <f>IF(BC12&gt;0.38,"NO","YES")</f>
        <v>YES</v>
      </c>
      <c r="BF33" s="198"/>
      <c r="BH33" s="165"/>
      <c r="BI33" s="178"/>
      <c r="BJ33" s="178"/>
      <c r="BK33" s="178"/>
      <c r="BL33" s="178"/>
      <c r="BM33" s="167"/>
    </row>
    <row r="34" spans="2:66" ht="14.4" customHeight="1">
      <c r="B34" s="11"/>
      <c r="C34" s="12"/>
      <c r="D34" s="12"/>
      <c r="E34" s="12"/>
      <c r="F34" s="13"/>
      <c r="G34" s="18"/>
      <c r="H34" s="12"/>
      <c r="I34" s="12"/>
      <c r="J34" s="12"/>
      <c r="K34" s="12"/>
      <c r="L34" s="12"/>
      <c r="M34" s="12"/>
      <c r="N34" s="12"/>
      <c r="O34" s="12"/>
      <c r="P34" s="12"/>
      <c r="Q34" s="12"/>
      <c r="R34" s="12"/>
      <c r="S34" s="12"/>
      <c r="T34" s="12"/>
      <c r="U34" s="12"/>
      <c r="V34" s="12"/>
      <c r="W34" s="12"/>
      <c r="X34" s="12"/>
      <c r="Y34" s="12"/>
      <c r="Z34" s="12"/>
      <c r="AA34" s="12"/>
      <c r="AB34" s="12"/>
      <c r="AC34" s="12"/>
      <c r="AD34" s="12"/>
      <c r="AE34" s="17"/>
      <c r="AF34" s="15"/>
      <c r="AG34" s="12"/>
      <c r="AH34" s="12"/>
      <c r="AI34" s="12"/>
      <c r="AJ34" s="16"/>
      <c r="AY34" s="494"/>
      <c r="BA34" s="177"/>
      <c r="BB34" s="171"/>
      <c r="BC34" s="171"/>
      <c r="BD34" s="171"/>
      <c r="BE34" s="199"/>
      <c r="BF34" s="191"/>
      <c r="BH34" s="202" t="s">
        <v>56</v>
      </c>
      <c r="BI34" s="166"/>
      <c r="BJ34" s="166"/>
      <c r="BK34" s="166"/>
      <c r="BL34" s="166"/>
      <c r="BM34" s="167"/>
    </row>
    <row r="35" spans="2:66" ht="14.4" customHeight="1">
      <c r="B35" s="11"/>
      <c r="C35" s="12"/>
      <c r="D35" s="12"/>
      <c r="E35" s="12"/>
      <c r="F35" s="13"/>
      <c r="G35" s="18"/>
      <c r="H35" s="12"/>
      <c r="I35" s="12"/>
      <c r="J35" s="12"/>
      <c r="K35" s="12"/>
      <c r="L35" s="12"/>
      <c r="M35" s="12"/>
      <c r="N35" s="12"/>
      <c r="O35" s="12"/>
      <c r="P35" s="12"/>
      <c r="Q35" s="12"/>
      <c r="R35" s="12"/>
      <c r="S35" s="12"/>
      <c r="T35" s="12"/>
      <c r="U35" s="12"/>
      <c r="V35" s="12"/>
      <c r="W35" s="12"/>
      <c r="X35" s="12"/>
      <c r="Y35" s="12"/>
      <c r="Z35" s="12"/>
      <c r="AA35" s="12"/>
      <c r="AB35" s="12"/>
      <c r="AC35" s="12"/>
      <c r="AD35" s="12"/>
      <c r="AE35" s="17"/>
      <c r="AF35" s="15"/>
      <c r="AG35" s="12"/>
      <c r="AH35" s="12"/>
      <c r="AI35" s="12"/>
      <c r="AJ35" s="16"/>
      <c r="AY35" s="494"/>
      <c r="BA35" s="170" t="s">
        <v>63</v>
      </c>
      <c r="BB35" s="187" t="str">
        <f>IF(BB33&gt;=2*BC12,"YES","NO")</f>
        <v>YES</v>
      </c>
      <c r="BC35" s="170" t="s">
        <v>62</v>
      </c>
      <c r="BD35" s="171"/>
      <c r="BE35" s="187" t="str">
        <f>IF(BC10&gt;=2*BC12,"YES","NO")</f>
        <v>YES</v>
      </c>
      <c r="BF35" s="198"/>
      <c r="BH35" s="203"/>
      <c r="BI35" s="178" t="s">
        <v>25</v>
      </c>
      <c r="BJ35" s="178" t="s">
        <v>85</v>
      </c>
      <c r="BK35" s="178" t="s">
        <v>106</v>
      </c>
      <c r="BL35" s="178" t="s">
        <v>87</v>
      </c>
      <c r="BM35" s="167"/>
    </row>
    <row r="36" spans="2:66" ht="14.4" customHeight="1">
      <c r="B36" s="11"/>
      <c r="C36" s="12"/>
      <c r="D36" s="12"/>
      <c r="E36" s="12"/>
      <c r="F36" s="13"/>
      <c r="G36" s="18"/>
      <c r="H36" s="12"/>
      <c r="I36" s="12"/>
      <c r="J36" s="12"/>
      <c r="K36" s="12"/>
      <c r="L36" s="12"/>
      <c r="M36" s="12"/>
      <c r="N36" s="12"/>
      <c r="O36" s="12"/>
      <c r="P36" s="12"/>
      <c r="Q36" s="12"/>
      <c r="R36" s="12"/>
      <c r="S36" s="12"/>
      <c r="T36" s="12"/>
      <c r="U36" s="12"/>
      <c r="V36" s="12"/>
      <c r="W36" s="12"/>
      <c r="X36" s="12"/>
      <c r="Y36" s="12"/>
      <c r="Z36" s="12"/>
      <c r="AA36" s="12"/>
      <c r="AB36" s="12"/>
      <c r="AC36" s="12"/>
      <c r="AD36" s="12"/>
      <c r="AE36" s="17"/>
      <c r="AF36" s="15"/>
      <c r="AG36" s="12"/>
      <c r="AH36" s="12"/>
      <c r="AI36" s="12"/>
      <c r="AJ36" s="16"/>
      <c r="AY36" s="494"/>
      <c r="BA36" s="177"/>
      <c r="BB36" s="171"/>
      <c r="BC36" s="171"/>
      <c r="BD36" s="171"/>
      <c r="BE36" s="199"/>
      <c r="BF36" s="191"/>
      <c r="BH36" s="204"/>
      <c r="BI36" s="166"/>
      <c r="BJ36" s="166"/>
      <c r="BK36" s="166"/>
      <c r="BL36" s="166"/>
      <c r="BM36" s="167"/>
      <c r="BN36" s="205" t="s">
        <v>23</v>
      </c>
    </row>
    <row r="37" spans="2:66" ht="14.4" customHeight="1">
      <c r="B37" s="11"/>
      <c r="C37" s="12"/>
      <c r="D37" s="12"/>
      <c r="E37" s="12"/>
      <c r="F37" s="13"/>
      <c r="G37" s="18"/>
      <c r="H37" s="12"/>
      <c r="I37" s="12"/>
      <c r="J37" s="12"/>
      <c r="K37" s="12"/>
      <c r="L37" s="12"/>
      <c r="M37" s="12"/>
      <c r="N37" s="12"/>
      <c r="O37" s="12"/>
      <c r="P37" s="12"/>
      <c r="Q37" s="12"/>
      <c r="R37" s="12"/>
      <c r="S37" s="12"/>
      <c r="T37" s="12"/>
      <c r="U37" s="12"/>
      <c r="V37" s="12"/>
      <c r="W37" s="12"/>
      <c r="X37" s="12"/>
      <c r="Y37" s="12"/>
      <c r="Z37" s="12"/>
      <c r="AA37" s="12"/>
      <c r="AB37" s="12"/>
      <c r="AC37" s="12"/>
      <c r="AD37" s="12"/>
      <c r="AE37" s="17"/>
      <c r="AF37" s="15"/>
      <c r="AG37" s="12"/>
      <c r="AH37" s="12"/>
      <c r="AI37" s="12"/>
      <c r="AJ37" s="16"/>
      <c r="AY37" s="494"/>
      <c r="BA37" s="206" t="s">
        <v>68</v>
      </c>
      <c r="BB37" s="201"/>
      <c r="BC37" s="171"/>
      <c r="BD37" s="171"/>
      <c r="BE37" s="187" t="str">
        <f>IF(BE29="NO","NO",IF(BE31="NO","NO",IF(BB31="NO","NO",IF(BB35="NO","NO",IF(BE33="NO","NO",IF(BE35="NO","NO","YES"))))))</f>
        <v>YES</v>
      </c>
      <c r="BF37" s="198"/>
      <c r="BH37" s="165" t="s">
        <v>58</v>
      </c>
      <c r="BI37" s="166"/>
      <c r="BJ37" s="166"/>
      <c r="BK37" s="166"/>
      <c r="BL37" s="166"/>
      <c r="BM37" s="167"/>
    </row>
    <row r="38" spans="2:66" ht="14.4" customHeight="1" thickBot="1">
      <c r="B38" s="11"/>
      <c r="C38" s="12"/>
      <c r="D38" s="12"/>
      <c r="E38" s="12"/>
      <c r="F38" s="13"/>
      <c r="G38" s="18"/>
      <c r="H38" s="12"/>
      <c r="I38" s="12"/>
      <c r="J38" s="12"/>
      <c r="K38" s="12"/>
      <c r="L38" s="12"/>
      <c r="M38" s="12"/>
      <c r="N38" s="12"/>
      <c r="O38" s="12"/>
      <c r="P38" s="12"/>
      <c r="Q38" s="12"/>
      <c r="R38" s="12"/>
      <c r="S38" s="12"/>
      <c r="T38" s="12"/>
      <c r="U38" s="12"/>
      <c r="V38" s="12"/>
      <c r="W38" s="12"/>
      <c r="X38" s="12"/>
      <c r="Y38" s="12"/>
      <c r="Z38" s="12"/>
      <c r="AA38" s="12"/>
      <c r="AB38" s="12"/>
      <c r="AC38" s="12"/>
      <c r="AD38" s="12"/>
      <c r="AE38" s="17"/>
      <c r="AF38" s="15"/>
      <c r="AG38" s="12"/>
      <c r="AH38" s="12"/>
      <c r="AI38" s="12"/>
      <c r="AJ38" s="16"/>
      <c r="AY38" s="494"/>
      <c r="BA38" s="179"/>
      <c r="BB38" s="180"/>
      <c r="BC38" s="180"/>
      <c r="BD38" s="180"/>
      <c r="BE38" s="207"/>
      <c r="BF38" s="181"/>
      <c r="BH38" s="165" t="s">
        <v>71</v>
      </c>
      <c r="BI38" s="178"/>
      <c r="BJ38" s="178"/>
      <c r="BK38" s="178"/>
      <c r="BL38" s="178"/>
      <c r="BM38" s="167"/>
    </row>
    <row r="39" spans="2:66" ht="14.4" customHeight="1" thickBot="1">
      <c r="B39" s="19"/>
      <c r="C39" s="20"/>
      <c r="D39" s="20"/>
      <c r="E39" s="20"/>
      <c r="F39" s="21"/>
      <c r="G39" s="22"/>
      <c r="H39" s="20"/>
      <c r="I39" s="20"/>
      <c r="J39" s="20"/>
      <c r="K39" s="20"/>
      <c r="L39" s="20"/>
      <c r="M39" s="20"/>
      <c r="N39" s="20"/>
      <c r="O39" s="20"/>
      <c r="P39" s="20"/>
      <c r="Q39" s="20"/>
      <c r="R39" s="20"/>
      <c r="S39" s="20"/>
      <c r="T39" s="20"/>
      <c r="U39" s="20"/>
      <c r="V39" s="20"/>
      <c r="W39" s="20"/>
      <c r="X39" s="20"/>
      <c r="Y39" s="20"/>
      <c r="Z39" s="20"/>
      <c r="AA39" s="20"/>
      <c r="AB39" s="20"/>
      <c r="AC39" s="20"/>
      <c r="AD39" s="20"/>
      <c r="AE39" s="23"/>
      <c r="AF39" s="24"/>
      <c r="AG39" s="20"/>
      <c r="AH39" s="20"/>
      <c r="AI39" s="20"/>
      <c r="AJ39" s="25"/>
      <c r="AY39" s="494"/>
      <c r="BH39" s="204"/>
      <c r="BI39" s="166"/>
      <c r="BJ39" s="166"/>
      <c r="BK39" s="166"/>
      <c r="BL39" s="166"/>
      <c r="BM39" s="167"/>
    </row>
    <row r="40" spans="2:66" ht="14.4" customHeight="1">
      <c r="AY40" s="494"/>
      <c r="BA40" s="491" t="s">
        <v>57</v>
      </c>
      <c r="BB40" s="492"/>
      <c r="BC40" s="492"/>
      <c r="BD40" s="492"/>
      <c r="BE40" s="492"/>
      <c r="BF40" s="493"/>
      <c r="BH40" s="200" t="s">
        <v>59</v>
      </c>
      <c r="BI40" s="166"/>
      <c r="BJ40" s="166"/>
      <c r="BK40" s="166"/>
      <c r="BL40" s="166"/>
      <c r="BM40" s="167"/>
    </row>
    <row r="41" spans="2:66" ht="14.4" customHeight="1">
      <c r="AY41" s="494"/>
      <c r="BA41" s="177"/>
      <c r="BB41" s="171"/>
      <c r="BC41" s="171"/>
      <c r="BD41" s="171"/>
      <c r="BE41" s="171"/>
      <c r="BF41" s="172"/>
      <c r="BH41" s="165" t="s">
        <v>60</v>
      </c>
      <c r="BI41" s="166"/>
      <c r="BJ41" s="166"/>
      <c r="BK41" s="166"/>
      <c r="BL41" s="166"/>
      <c r="BM41" s="167"/>
    </row>
    <row r="42" spans="2:66" ht="14.4" customHeight="1">
      <c r="AY42" s="494"/>
      <c r="BA42" s="208" t="str">
        <f>IF(BB20="NO","      The general sharp-crested weir requirements are not met.",IF(BE20="NO","      The general sharp-crested weir requirements are not met.",IF(BE37="YES","","      This V-notch weir is not fully contracted.  One or more of the parameters")))</f>
        <v/>
      </c>
      <c r="BB42" s="171"/>
      <c r="BC42" s="171"/>
      <c r="BD42" s="171"/>
      <c r="BE42" s="199"/>
      <c r="BF42" s="191"/>
      <c r="BH42" s="165" t="s">
        <v>61</v>
      </c>
      <c r="BI42" s="166"/>
      <c r="BJ42" s="166"/>
      <c r="BK42" s="166"/>
      <c r="BL42" s="166"/>
      <c r="BM42" s="167"/>
    </row>
    <row r="43" spans="2:66" ht="14.4" customHeight="1">
      <c r="AY43" s="494"/>
      <c r="BA43" s="208" t="str">
        <f>IF(BE37="YES","","     must be changed in order to calculate the flow rate over the weir.")</f>
        <v/>
      </c>
      <c r="BB43" s="171"/>
      <c r="BC43" s="171"/>
      <c r="BD43" s="171"/>
      <c r="BE43" s="199"/>
      <c r="BF43" s="191"/>
      <c r="BH43" s="204" t="s">
        <v>48</v>
      </c>
      <c r="BI43" s="166"/>
      <c r="BJ43" s="166"/>
      <c r="BK43" s="166"/>
      <c r="BL43" s="166"/>
      <c r="BM43" s="167"/>
    </row>
    <row r="44" spans="2:66" ht="14.4" customHeight="1">
      <c r="AY44" s="494"/>
      <c r="BA44" s="208"/>
      <c r="BB44" s="171"/>
      <c r="BC44" s="171"/>
      <c r="BD44" s="171"/>
      <c r="BE44" s="199"/>
      <c r="BF44" s="191"/>
      <c r="BH44" s="165"/>
      <c r="BI44" s="166"/>
      <c r="BJ44" s="166"/>
      <c r="BK44" s="166"/>
      <c r="BL44" s="166"/>
      <c r="BM44" s="167"/>
    </row>
    <row r="45" spans="2:66" ht="14.4" customHeight="1">
      <c r="AY45" s="494"/>
      <c r="BA45" s="170" t="s">
        <v>45</v>
      </c>
      <c r="BB45" s="209">
        <f>IF(BB20="NO","",IF(BE20="NO","",IF(BE37="NO","",0.6028-(0.0007364*BC13)+((5.179/1000000)*(BC13^2)))))</f>
        <v>0.58762687499999999</v>
      </c>
      <c r="BC45" s="210" t="s">
        <v>20</v>
      </c>
      <c r="BD45" s="171"/>
      <c r="BE45" s="211">
        <f>IF(BB20="NO","",IF(BE20="NO","",IF(BE37="NO","",0.3048*(0.01456-(0.0003401*BC13)+((3.286/1000000)*(BC13^2))-((1.042/100000000)*(BC13^3))))))</f>
        <v>2.4226837499999997E-3</v>
      </c>
      <c r="BF45" s="212" t="s">
        <v>82</v>
      </c>
      <c r="BH45" s="165" t="s">
        <v>113</v>
      </c>
      <c r="BI45" s="166"/>
      <c r="BJ45" s="166"/>
      <c r="BK45" s="166"/>
      <c r="BL45" s="166"/>
      <c r="BM45" s="167"/>
    </row>
    <row r="46" spans="2:66" ht="14.4" customHeight="1" thickBot="1">
      <c r="AY46" s="494"/>
      <c r="BA46" s="177"/>
      <c r="BB46" s="171"/>
      <c r="BC46" s="171"/>
      <c r="BD46" s="171"/>
      <c r="BE46" s="199"/>
      <c r="BF46" s="191"/>
      <c r="BH46" s="204"/>
      <c r="BI46" s="166"/>
      <c r="BJ46" s="166"/>
      <c r="BK46" s="166"/>
      <c r="BL46" s="166"/>
      <c r="BM46" s="167"/>
    </row>
    <row r="47" spans="2:66" ht="14.4" customHeight="1" thickBot="1">
      <c r="AY47" s="494"/>
      <c r="BA47" s="170" t="s">
        <v>21</v>
      </c>
      <c r="BB47" s="213">
        <f>IF(BB20="NO","",IF(BE20="NO","",IF(BE37="NO","",2.36*BB45*TAN((BC13/2)*(PI()/180))*((BC12+BE45)^2.5))))</f>
        <v>1.4526095524956539E-3</v>
      </c>
      <c r="BC47" s="214" t="s">
        <v>99</v>
      </c>
      <c r="BD47" s="215">
        <f>IF(BB47="","",BB47*1000*60)</f>
        <v>87.156573149739231</v>
      </c>
      <c r="BE47" s="214" t="s">
        <v>100</v>
      </c>
      <c r="BF47" s="191"/>
      <c r="BH47" s="165"/>
      <c r="BI47" s="166"/>
      <c r="BJ47" s="166"/>
      <c r="BK47" s="166"/>
      <c r="BL47" s="166"/>
      <c r="BM47" s="167"/>
    </row>
    <row r="48" spans="2:66" ht="14.4" customHeight="1" thickBot="1">
      <c r="AY48" s="494"/>
      <c r="BA48" s="179"/>
      <c r="BB48" s="194"/>
      <c r="BC48" s="194"/>
      <c r="BD48" s="194"/>
      <c r="BE48" s="207"/>
      <c r="BF48" s="181"/>
      <c r="BH48" s="120" t="s">
        <v>43</v>
      </c>
      <c r="BI48" s="121" t="s">
        <v>42</v>
      </c>
      <c r="BJ48" s="166"/>
      <c r="BK48" s="166"/>
      <c r="BL48" s="166"/>
      <c r="BM48" s="167"/>
    </row>
    <row r="49" spans="53:65" ht="14.4" customHeight="1">
      <c r="BH49" s="122">
        <v>20</v>
      </c>
      <c r="BI49" s="123">
        <v>0.59</v>
      </c>
      <c r="BJ49" s="166"/>
      <c r="BK49" s="166"/>
      <c r="BL49" s="166"/>
      <c r="BM49" s="167"/>
    </row>
    <row r="50" spans="53:65" ht="14.4" customHeight="1">
      <c r="BB50" t="s">
        <v>50</v>
      </c>
      <c r="BD50" t="s">
        <v>50</v>
      </c>
      <c r="BH50" s="122">
        <v>40</v>
      </c>
      <c r="BI50" s="123">
        <v>0.58199999999999996</v>
      </c>
      <c r="BJ50" s="166"/>
      <c r="BK50" s="166"/>
      <c r="BL50" s="166"/>
      <c r="BM50" s="167"/>
    </row>
    <row r="51" spans="53:65" ht="14.4" customHeight="1">
      <c r="BA51" s="216" t="s">
        <v>3</v>
      </c>
      <c r="BH51" s="122">
        <v>60</v>
      </c>
      <c r="BI51" s="123">
        <v>0.57699999999999996</v>
      </c>
      <c r="BJ51" s="166"/>
      <c r="BK51" s="166"/>
      <c r="BL51" s="166"/>
      <c r="BM51" s="167"/>
    </row>
    <row r="52" spans="53:65" ht="14.4" customHeight="1">
      <c r="BH52" s="122">
        <v>80</v>
      </c>
      <c r="BI52" s="123">
        <v>0.57699999999999996</v>
      </c>
      <c r="BJ52" s="166"/>
      <c r="BK52" s="166"/>
      <c r="BL52" s="166"/>
      <c r="BM52" s="167"/>
    </row>
    <row r="53" spans="53:65" ht="14.4" customHeight="1" thickBot="1">
      <c r="BH53" s="125">
        <v>100</v>
      </c>
      <c r="BI53" s="126">
        <v>0.58099999999999996</v>
      </c>
      <c r="BJ53" s="166"/>
      <c r="BK53" s="166"/>
      <c r="BL53" s="166"/>
      <c r="BM53" s="167"/>
    </row>
    <row r="54" spans="53:65" ht="14.4" customHeight="1">
      <c r="BB54">
        <f>BD47/60</f>
        <v>1.4526095524956539</v>
      </c>
      <c r="BC54" t="s">
        <v>148</v>
      </c>
      <c r="BH54" s="165"/>
      <c r="BI54" s="166"/>
      <c r="BJ54" s="166"/>
      <c r="BK54" s="166"/>
      <c r="BL54" s="166"/>
      <c r="BM54" s="167"/>
    </row>
    <row r="55" spans="53:65" ht="14.4" customHeight="1">
      <c r="BH55" s="165"/>
      <c r="BI55" s="166"/>
      <c r="BJ55" s="166"/>
      <c r="BK55" s="166"/>
      <c r="BL55" s="166"/>
      <c r="BM55" s="167"/>
    </row>
    <row r="56" spans="53:65" ht="14.4" customHeight="1">
      <c r="BB56" t="str">
        <f>IF(AND(BE29="Yes",BE31="Yes",BE33="Yes",BE35="Yes",BE37="Yes"),"Weir is Fully Contracted","Weir is Not Fully Contracted")</f>
        <v>Weir is Fully Contracted</v>
      </c>
      <c r="BH56" s="165"/>
      <c r="BI56" s="166"/>
      <c r="BJ56" s="166"/>
      <c r="BK56" s="166"/>
      <c r="BL56" s="166"/>
      <c r="BM56" s="167"/>
    </row>
    <row r="57" spans="53:65" ht="14.4" customHeight="1">
      <c r="BH57" s="165"/>
      <c r="BI57" s="166"/>
      <c r="BJ57" s="166"/>
      <c r="BK57" s="166"/>
      <c r="BL57" s="166"/>
      <c r="BM57" s="167"/>
    </row>
    <row r="58" spans="53:65" ht="14.4" customHeight="1">
      <c r="BH58" s="165"/>
      <c r="BI58" s="166"/>
      <c r="BJ58" s="166"/>
      <c r="BK58" s="166"/>
      <c r="BL58" s="166"/>
      <c r="BM58" s="167"/>
    </row>
    <row r="59" spans="53:65" ht="14.4" customHeight="1">
      <c r="BH59" s="165"/>
      <c r="BI59" s="166"/>
      <c r="BJ59" s="166"/>
      <c r="BK59" s="166"/>
      <c r="BL59" s="166"/>
      <c r="BM59" s="167"/>
    </row>
    <row r="60" spans="53:65" ht="14.4" customHeight="1" thickBot="1">
      <c r="BH60" s="165"/>
      <c r="BI60" s="166"/>
      <c r="BJ60" s="166"/>
      <c r="BK60" s="166"/>
      <c r="BL60" s="166"/>
      <c r="BM60" s="167"/>
    </row>
    <row r="61" spans="53:65" ht="14.4" customHeight="1">
      <c r="BH61" s="120" t="s">
        <v>43</v>
      </c>
      <c r="BI61" s="121" t="s">
        <v>112</v>
      </c>
      <c r="BJ61" s="166"/>
      <c r="BK61" s="166"/>
      <c r="BL61" s="166"/>
      <c r="BM61" s="167"/>
    </row>
    <row r="62" spans="53:65" ht="14.4" customHeight="1">
      <c r="BH62" s="122">
        <v>20</v>
      </c>
      <c r="BI62" s="123">
        <v>8.9999999999999993E-3</v>
      </c>
      <c r="BJ62" s="166"/>
      <c r="BK62" s="166"/>
      <c r="BL62" s="166"/>
      <c r="BM62" s="167"/>
    </row>
    <row r="63" spans="53:65" ht="14.4" customHeight="1">
      <c r="BH63" s="122">
        <v>40</v>
      </c>
      <c r="BI63" s="123">
        <v>5.4999999999999997E-3</v>
      </c>
      <c r="BJ63" s="166"/>
      <c r="BK63" s="166"/>
      <c r="BL63" s="166"/>
      <c r="BM63" s="167"/>
    </row>
    <row r="64" spans="53:65" ht="14.4" customHeight="1">
      <c r="BH64" s="122">
        <v>60</v>
      </c>
      <c r="BI64" s="123">
        <v>3.8E-3</v>
      </c>
      <c r="BJ64" s="166"/>
      <c r="BK64" s="166"/>
      <c r="BL64" s="166"/>
      <c r="BM64" s="167"/>
    </row>
    <row r="65" spans="60:65" ht="14.4" customHeight="1">
      <c r="BH65" s="122">
        <v>80</v>
      </c>
      <c r="BI65" s="123">
        <v>3.0000000000000001E-3</v>
      </c>
      <c r="BJ65" s="166"/>
      <c r="BK65" s="166"/>
      <c r="BL65" s="166"/>
      <c r="BM65" s="167"/>
    </row>
    <row r="66" spans="60:65" ht="14.4" customHeight="1" thickBot="1">
      <c r="BH66" s="125">
        <v>100</v>
      </c>
      <c r="BI66" s="126">
        <v>3.0000000000000001E-3</v>
      </c>
      <c r="BJ66" s="166"/>
      <c r="BK66" s="166"/>
      <c r="BL66" s="166"/>
      <c r="BM66" s="167"/>
    </row>
    <row r="67" spans="60:65" ht="14.4" customHeight="1">
      <c r="BH67" s="165"/>
      <c r="BI67" s="166"/>
      <c r="BJ67" s="166"/>
      <c r="BK67" s="166"/>
      <c r="BL67" s="166"/>
      <c r="BM67" s="167"/>
    </row>
    <row r="68" spans="60:65" ht="14.4" customHeight="1">
      <c r="BH68" s="165"/>
      <c r="BI68" s="166"/>
      <c r="BJ68" s="166"/>
      <c r="BK68" s="166"/>
      <c r="BL68" s="166"/>
      <c r="BM68" s="167"/>
    </row>
    <row r="69" spans="60:65" ht="14.4" customHeight="1">
      <c r="BH69" s="165"/>
      <c r="BI69" s="166"/>
      <c r="BJ69" s="166"/>
      <c r="BK69" s="166"/>
      <c r="BL69" s="166"/>
      <c r="BM69" s="167"/>
    </row>
    <row r="70" spans="60:65" ht="14.4" customHeight="1">
      <c r="BH70" s="165"/>
      <c r="BI70" s="166"/>
      <c r="BJ70" s="166"/>
      <c r="BK70" s="166"/>
      <c r="BL70" s="166"/>
      <c r="BM70" s="167"/>
    </row>
    <row r="71" spans="60:65" ht="14.4" customHeight="1">
      <c r="BH71" s="165"/>
      <c r="BI71" s="166"/>
      <c r="BJ71" s="166"/>
      <c r="BK71" s="166"/>
      <c r="BL71" s="166"/>
      <c r="BM71" s="167"/>
    </row>
    <row r="72" spans="60:65" ht="14.4" customHeight="1" thickBot="1">
      <c r="BH72" s="217"/>
      <c r="BI72" s="163"/>
      <c r="BJ72" s="163"/>
      <c r="BK72" s="163"/>
      <c r="BL72" s="163"/>
      <c r="BM72" s="164"/>
    </row>
  </sheetData>
  <sheetProtection algorithmName="SHA-512" hashValue="CMKeHJNTTf7hIe9PynB9bOtyAbNNeTp01Gemzfo0ec5VCV8EcyVGw3mmhW96eNc7rbfMCmfVDNH5PDmoxZ1f3Q==" saltValue="ZrS0T69Tr7uA2OqWSvgZ9g==" spinCount="100000" sheet="1" formatCells="0" selectLockedCells="1"/>
  <mergeCells count="52">
    <mergeCell ref="X12:Z12"/>
    <mergeCell ref="H13:R13"/>
    <mergeCell ref="S13:T13"/>
    <mergeCell ref="U13:W13"/>
    <mergeCell ref="X13:Z13"/>
    <mergeCell ref="P19:R19"/>
    <mergeCell ref="S19:U19"/>
    <mergeCell ref="H10:R10"/>
    <mergeCell ref="S10:T10"/>
    <mergeCell ref="U10:W10"/>
    <mergeCell ref="H12:R12"/>
    <mergeCell ref="S12:T12"/>
    <mergeCell ref="U12:W12"/>
    <mergeCell ref="X10:Z10"/>
    <mergeCell ref="H11:R11"/>
    <mergeCell ref="S11:T11"/>
    <mergeCell ref="U11:W11"/>
    <mergeCell ref="X11:Z11"/>
    <mergeCell ref="AF5:AJ5"/>
    <mergeCell ref="H9:R9"/>
    <mergeCell ref="S9:T9"/>
    <mergeCell ref="U9:W9"/>
    <mergeCell ref="X9:Z9"/>
    <mergeCell ref="B1:F1"/>
    <mergeCell ref="G1:AE1"/>
    <mergeCell ref="AF1:AJ1"/>
    <mergeCell ref="B2:F5"/>
    <mergeCell ref="G2:L2"/>
    <mergeCell ref="M2:AE2"/>
    <mergeCell ref="AF2:AJ2"/>
    <mergeCell ref="G3:L3"/>
    <mergeCell ref="M3:AE3"/>
    <mergeCell ref="AF3:AJ3"/>
    <mergeCell ref="G4:AE4"/>
    <mergeCell ref="AF4:AJ4"/>
    <mergeCell ref="G5:L5"/>
    <mergeCell ref="M5:S5"/>
    <mergeCell ref="T5:Y5"/>
    <mergeCell ref="Z5:AE5"/>
    <mergeCell ref="BH2:BM2"/>
    <mergeCell ref="BA40:BF40"/>
    <mergeCell ref="AY26:AY48"/>
    <mergeCell ref="BH7:BL7"/>
    <mergeCell ref="BH8:BK8"/>
    <mergeCell ref="BH10:BM10"/>
    <mergeCell ref="BA2:BF2"/>
    <mergeCell ref="BA3:BF3"/>
    <mergeCell ref="BA8:BD8"/>
    <mergeCell ref="BA27:BF27"/>
    <mergeCell ref="BH6:BK6"/>
    <mergeCell ref="AY7:AY15"/>
    <mergeCell ref="AY17:AY24"/>
  </mergeCells>
  <dataValidations disablePrompts="1" count="2">
    <dataValidation type="decimal" operator="greaterThanOrEqual" allowBlank="1" showInputMessage="1" showErrorMessage="1" errorTitle="Invalid Entry" error="Please enter a value greater than zero._x000a_" sqref="BB29 BC10:BC14" xr:uid="{00000000-0002-0000-0300-000000000000}">
      <formula1>0</formula1>
    </dataValidation>
    <dataValidation operator="greaterThanOrEqual" allowBlank="1" showInputMessage="1" showErrorMessage="1" errorTitle="Invalid Entry" error="Please enter a value greater than zero._x000a_" sqref="BB33 BE29 BB31 BE31 BE33 BE20 BB45 BE45 BB47 BD47 BB20 BE37 BE35 BB35" xr:uid="{00000000-0002-0000-0300-000001000000}"/>
  </dataValidations>
  <hyperlinks>
    <hyperlink ref="BD15" r:id="rId1" location="p2001147c9963_32002" display="View Table 3.3.3" xr:uid="{00000000-0004-0000-0300-000000000000}"/>
    <hyperlink ref="BH8:BK8" r:id="rId2" location="p2000a1ff99718.16001" display="  Stormwater Collection Systems Design Handbook, 18.4 Weirs" xr:uid="{00000000-0004-0000-0300-000001000000}"/>
    <hyperlink ref="BH10" r:id="rId3" location="p2000a1f599721_45001" display="  Standard Handbook for Civil Engineers, 21.6.4 Manning Equation for Open Channels" xr:uid="{00000000-0004-0000-0300-000002000000}"/>
    <hyperlink ref="BH10:BL10" r:id="rId4" location="p2000a1f599721_45001" display="  Standard Handbook for Civil Engineers, 21.6.4 Manning Equation for Open Channels" xr:uid="{00000000-0004-0000-0300-000003000000}"/>
    <hyperlink ref="BH10:BM10" r:id="rId5" location="c9780071821957ch303lev1sec19" display="  Civil Engineering All-In-One PE Exam Guide: Breadth and Depth, 3rd Ed, 303.19.1 Sharp-Crested Weirs" xr:uid="{00000000-0004-0000-0300-000004000000}"/>
    <hyperlink ref="BH6" r:id="rId6" location="p200139d899706_9001" display="  Perry's Chemical Engineers' Handbook, 8th Ed, 6.1.4 Incompressible Flow in Pipes and Channels" xr:uid="{00000000-0004-0000-0300-000005000000}"/>
    <hyperlink ref="BH6:BK6" r:id="rId7" location="p200139d899710_23002" display="  Perry's Chemical Engineers' Handbook, 8th Ed, 10.1.18 Wiers" xr:uid="{00000000-0004-0000-0300-000006000000}"/>
    <hyperlink ref="BH7" r:id="rId8" location="p2001147c9973_59001" display="  Mark's Standard Handbook for Mechanical Engineers, 11th Ed..3.3.16 Open-Channel Flow" xr:uid="{00000000-0004-0000-0300-000007000000}"/>
    <hyperlink ref="BH7:BL7" r:id="rId9" location="p20019d2e9970329001" display="  Civil Engineering Formulas, 2nd Ed, 12.20 Weirs" xr:uid="{00000000-0004-0000-0300-000008000000}"/>
  </hyperlinks>
  <pageMargins left="0.25" right="0.25" top="0.75" bottom="0.75" header="0.3" footer="0.3"/>
  <pageSetup orientation="portrait" horizontalDpi="4294967294" r:id="rId10"/>
  <drawing r:id="rId1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052D6-1AEA-43B1-9BD8-E284F103B38C}">
  <dimension ref="A1:CC78"/>
  <sheetViews>
    <sheetView view="pageBreakPreview" zoomScaleNormal="100" zoomScaleSheetLayoutView="100" workbookViewId="0">
      <selection activeCell="S10" sqref="S10:T10"/>
    </sheetView>
  </sheetViews>
  <sheetFormatPr defaultRowHeight="15.75" customHeight="1"/>
  <cols>
    <col min="1" max="1" width="1.6640625" style="56" customWidth="1"/>
    <col min="2" max="2" width="2.33203125" style="56" customWidth="1"/>
    <col min="3" max="36" width="2.44140625" style="56" customWidth="1"/>
    <col min="37" max="54" width="8.88671875" style="56"/>
    <col min="55" max="66" width="0" style="56" hidden="1" customWidth="1"/>
    <col min="67" max="67" width="0" style="57" hidden="1" customWidth="1"/>
    <col min="68" max="68" width="6.44140625" style="57" hidden="1" customWidth="1"/>
    <col min="69" max="69" width="26.6640625" style="57" hidden="1" customWidth="1"/>
    <col min="70" max="70" width="12.44140625" style="57" hidden="1" customWidth="1"/>
    <col min="71" max="71" width="10.33203125" style="57" hidden="1" customWidth="1"/>
    <col min="72" max="72" width="12.44140625" style="57" hidden="1" customWidth="1"/>
    <col min="73" max="73" width="11.33203125" style="57" hidden="1" customWidth="1"/>
    <col min="74" max="74" width="7.44140625" style="57" hidden="1" customWidth="1"/>
    <col min="75" max="75" width="0" style="57" hidden="1" customWidth="1"/>
    <col min="76" max="76" width="12.44140625" style="57" hidden="1" customWidth="1"/>
    <col min="77" max="77" width="13.109375" style="57" hidden="1" customWidth="1"/>
    <col min="78" max="78" width="16" style="57" hidden="1" customWidth="1"/>
    <col min="79" max="79" width="17.6640625" style="57" hidden="1" customWidth="1"/>
    <col min="80" max="80" width="16.5546875" style="57" hidden="1" customWidth="1"/>
    <col min="81" max="81" width="16.109375" style="57" hidden="1" customWidth="1"/>
    <col min="82" max="82" width="0" style="57" hidden="1" customWidth="1"/>
    <col min="83" max="16384" width="8.88671875" style="57"/>
  </cols>
  <sheetData>
    <row r="1" spans="2:81" s="57" customFormat="1" ht="15.75" customHeight="1" thickBot="1">
      <c r="B1" s="284" t="s">
        <v>132</v>
      </c>
      <c r="C1" s="285"/>
      <c r="D1" s="285"/>
      <c r="E1" s="285"/>
      <c r="F1" s="285"/>
      <c r="G1" s="286" t="s">
        <v>175</v>
      </c>
      <c r="H1" s="286"/>
      <c r="I1" s="286"/>
      <c r="J1" s="286"/>
      <c r="K1" s="286"/>
      <c r="L1" s="286"/>
      <c r="M1" s="286"/>
      <c r="N1" s="286"/>
      <c r="O1" s="286"/>
      <c r="P1" s="286"/>
      <c r="Q1" s="286"/>
      <c r="R1" s="286"/>
      <c r="S1" s="286"/>
      <c r="T1" s="286"/>
      <c r="U1" s="286"/>
      <c r="V1" s="286"/>
      <c r="W1" s="286"/>
      <c r="X1" s="286"/>
      <c r="Y1" s="286"/>
      <c r="Z1" s="286"/>
      <c r="AA1" s="286"/>
      <c r="AB1" s="286"/>
      <c r="AC1" s="286"/>
      <c r="AD1" s="286"/>
      <c r="AE1" s="286"/>
      <c r="AF1" s="284" t="s">
        <v>155</v>
      </c>
      <c r="AG1" s="285"/>
      <c r="AH1" s="285"/>
      <c r="AI1" s="285"/>
      <c r="AJ1" s="285"/>
      <c r="AK1" s="56"/>
      <c r="AL1" s="56"/>
      <c r="AM1" s="56"/>
      <c r="AN1" s="56"/>
      <c r="AO1" s="56"/>
      <c r="AP1" s="56"/>
      <c r="AQ1" s="56"/>
      <c r="AR1" s="56"/>
      <c r="AS1" s="56"/>
      <c r="AT1" s="56"/>
      <c r="AU1" s="56"/>
      <c r="AV1" s="56"/>
      <c r="AW1" s="56"/>
      <c r="AX1" s="56"/>
      <c r="AY1" s="56"/>
      <c r="AZ1" s="56"/>
      <c r="BA1" s="56"/>
      <c r="BB1" s="56"/>
      <c r="BC1" s="56"/>
      <c r="BD1" s="56"/>
      <c r="BE1" s="56"/>
      <c r="BF1" s="56"/>
      <c r="BG1" s="56"/>
      <c r="BH1" s="56"/>
      <c r="BI1" s="56"/>
      <c r="BJ1" s="56"/>
      <c r="BK1" s="56"/>
      <c r="BL1" s="56"/>
      <c r="BM1" s="56"/>
      <c r="BN1" s="56"/>
    </row>
    <row r="2" spans="2:81" s="57" customFormat="1" ht="15.75" customHeight="1" thickBot="1">
      <c r="B2" s="287" t="s">
        <v>134</v>
      </c>
      <c r="C2" s="288"/>
      <c r="D2" s="288"/>
      <c r="E2" s="288"/>
      <c r="F2" s="289"/>
      <c r="G2" s="296" t="s">
        <v>126</v>
      </c>
      <c r="H2" s="297"/>
      <c r="I2" s="297"/>
      <c r="J2" s="297"/>
      <c r="K2" s="297"/>
      <c r="L2" s="297"/>
      <c r="M2" s="298"/>
      <c r="N2" s="299"/>
      <c r="O2" s="299"/>
      <c r="P2" s="299"/>
      <c r="Q2" s="299"/>
      <c r="R2" s="299"/>
      <c r="S2" s="299"/>
      <c r="T2" s="299"/>
      <c r="U2" s="299"/>
      <c r="V2" s="299"/>
      <c r="W2" s="299"/>
      <c r="X2" s="299"/>
      <c r="Y2" s="299"/>
      <c r="Z2" s="299"/>
      <c r="AA2" s="299"/>
      <c r="AB2" s="299"/>
      <c r="AC2" s="299"/>
      <c r="AD2" s="299"/>
      <c r="AE2" s="300"/>
      <c r="AF2" s="301" t="s">
        <v>127</v>
      </c>
      <c r="AG2" s="297"/>
      <c r="AH2" s="297"/>
      <c r="AI2" s="297"/>
      <c r="AJ2" s="302"/>
      <c r="AK2" s="56"/>
      <c r="AL2" s="56"/>
      <c r="AM2" s="56"/>
      <c r="AN2" s="56"/>
      <c r="AO2" s="56"/>
      <c r="AP2" s="56"/>
      <c r="AQ2" s="56"/>
      <c r="AR2" s="56"/>
      <c r="AS2" s="56"/>
      <c r="AT2" s="56"/>
      <c r="AU2" s="56"/>
      <c r="AV2" s="56"/>
      <c r="AW2" s="56"/>
      <c r="AX2" s="56"/>
      <c r="AY2" s="56"/>
      <c r="AZ2" s="56"/>
      <c r="BA2" s="56"/>
      <c r="BB2" s="56"/>
      <c r="BC2" s="56"/>
      <c r="BD2" s="56"/>
      <c r="BE2" s="56"/>
      <c r="BF2" s="56"/>
      <c r="BG2" s="56"/>
      <c r="BH2" s="56"/>
      <c r="BI2" s="56"/>
      <c r="BJ2" s="56"/>
      <c r="BK2" s="56"/>
      <c r="BL2" s="56"/>
      <c r="BM2" s="56"/>
      <c r="BN2" s="56"/>
      <c r="BQ2" s="306" t="s">
        <v>119</v>
      </c>
      <c r="BR2" s="307"/>
      <c r="BS2" s="307"/>
      <c r="BT2" s="307"/>
      <c r="BU2" s="307"/>
      <c r="BV2" s="308"/>
      <c r="BX2" s="303" t="s">
        <v>22</v>
      </c>
      <c r="BY2" s="304"/>
      <c r="BZ2" s="304"/>
      <c r="CA2" s="304"/>
      <c r="CB2" s="304"/>
      <c r="CC2" s="305"/>
    </row>
    <row r="3" spans="2:81" s="57" customFormat="1" ht="15.75" customHeight="1">
      <c r="B3" s="290"/>
      <c r="C3" s="291"/>
      <c r="D3" s="291"/>
      <c r="E3" s="291"/>
      <c r="F3" s="292"/>
      <c r="G3" s="325" t="s">
        <v>128</v>
      </c>
      <c r="H3" s="326"/>
      <c r="I3" s="326"/>
      <c r="J3" s="326"/>
      <c r="K3" s="326"/>
      <c r="L3" s="327"/>
      <c r="M3" s="328" t="s">
        <v>137</v>
      </c>
      <c r="N3" s="329"/>
      <c r="O3" s="329"/>
      <c r="P3" s="329"/>
      <c r="Q3" s="329"/>
      <c r="R3" s="329"/>
      <c r="S3" s="329"/>
      <c r="T3" s="329"/>
      <c r="U3" s="329"/>
      <c r="V3" s="329"/>
      <c r="W3" s="329"/>
      <c r="X3" s="329"/>
      <c r="Y3" s="329"/>
      <c r="Z3" s="329"/>
      <c r="AA3" s="329"/>
      <c r="AB3" s="329"/>
      <c r="AC3" s="329"/>
      <c r="AD3" s="329"/>
      <c r="AE3" s="330"/>
      <c r="AF3" s="331"/>
      <c r="AG3" s="329"/>
      <c r="AH3" s="329"/>
      <c r="AI3" s="329"/>
      <c r="AJ3" s="332"/>
      <c r="AK3" s="56"/>
      <c r="AL3" s="56"/>
      <c r="AM3" s="56"/>
      <c r="AN3" s="56"/>
      <c r="AO3" s="56"/>
      <c r="AP3" s="56"/>
      <c r="AQ3" s="56"/>
      <c r="AR3" s="56"/>
      <c r="AS3" s="56"/>
      <c r="AT3" s="56"/>
      <c r="AU3" s="56"/>
      <c r="AV3" s="56"/>
      <c r="AW3" s="56"/>
      <c r="AX3" s="56"/>
      <c r="AY3" s="56"/>
      <c r="AZ3" s="56"/>
      <c r="BA3" s="56"/>
      <c r="BB3" s="56"/>
      <c r="BC3" s="56"/>
      <c r="BD3" s="56"/>
      <c r="BE3" s="56"/>
      <c r="BF3" s="56"/>
      <c r="BG3" s="56"/>
      <c r="BH3" s="56"/>
      <c r="BI3" s="56"/>
      <c r="BJ3" s="56"/>
      <c r="BK3" s="56"/>
      <c r="BL3" s="56"/>
      <c r="BM3" s="56"/>
      <c r="BN3" s="56"/>
      <c r="BQ3" s="309" t="s">
        <v>81</v>
      </c>
      <c r="BR3" s="310"/>
      <c r="BS3" s="310"/>
      <c r="BT3" s="310"/>
      <c r="BU3" s="310"/>
      <c r="BV3" s="311"/>
      <c r="BX3" s="58"/>
      <c r="BY3" s="59"/>
      <c r="BZ3" s="59"/>
      <c r="CA3" s="59"/>
      <c r="CB3" s="59"/>
      <c r="CC3" s="60"/>
    </row>
    <row r="4" spans="2:81" s="57" customFormat="1" ht="15.75" customHeight="1" thickBot="1">
      <c r="B4" s="290"/>
      <c r="C4" s="291"/>
      <c r="D4" s="291"/>
      <c r="E4" s="291"/>
      <c r="F4" s="292"/>
      <c r="G4" s="333" t="s">
        <v>147</v>
      </c>
      <c r="H4" s="334"/>
      <c r="I4" s="334"/>
      <c r="J4" s="334"/>
      <c r="K4" s="334"/>
      <c r="L4" s="334"/>
      <c r="M4" s="334"/>
      <c r="N4" s="334"/>
      <c r="O4" s="334"/>
      <c r="P4" s="334"/>
      <c r="Q4" s="334"/>
      <c r="R4" s="334"/>
      <c r="S4" s="334"/>
      <c r="T4" s="334"/>
      <c r="U4" s="334"/>
      <c r="V4" s="334"/>
      <c r="W4" s="334"/>
      <c r="X4" s="334"/>
      <c r="Y4" s="334"/>
      <c r="Z4" s="334"/>
      <c r="AA4" s="334"/>
      <c r="AB4" s="334"/>
      <c r="AC4" s="334"/>
      <c r="AD4" s="334"/>
      <c r="AE4" s="335"/>
      <c r="AF4" s="325" t="s">
        <v>129</v>
      </c>
      <c r="AG4" s="336"/>
      <c r="AH4" s="336"/>
      <c r="AI4" s="336"/>
      <c r="AJ4" s="337"/>
      <c r="AK4" s="56"/>
      <c r="AL4" s="56"/>
      <c r="AM4" s="56"/>
      <c r="AN4" s="56"/>
      <c r="AO4" s="56"/>
      <c r="AP4" s="56"/>
      <c r="AQ4" s="56"/>
      <c r="AR4" s="56"/>
      <c r="AS4" s="56"/>
      <c r="AT4" s="56"/>
      <c r="AU4" s="56"/>
      <c r="AV4" s="56"/>
      <c r="AW4" s="56"/>
      <c r="AX4" s="56"/>
      <c r="AY4" s="56"/>
      <c r="AZ4" s="56"/>
      <c r="BA4" s="56"/>
      <c r="BB4" s="56"/>
      <c r="BC4" s="56"/>
      <c r="BD4" s="56"/>
      <c r="BE4" s="56"/>
      <c r="BF4" s="56"/>
      <c r="BG4" s="56"/>
      <c r="BH4" s="56"/>
      <c r="BI4" s="56"/>
      <c r="BJ4" s="56"/>
      <c r="BK4" s="56"/>
      <c r="BL4" s="56"/>
      <c r="BM4" s="56"/>
      <c r="BN4" s="56"/>
      <c r="BQ4" s="129"/>
      <c r="BR4" s="62"/>
      <c r="BS4" s="62"/>
      <c r="BT4" s="62"/>
      <c r="BU4" s="62"/>
      <c r="BV4" s="63"/>
      <c r="BX4" s="64" t="s">
        <v>120</v>
      </c>
      <c r="BY4" s="65"/>
      <c r="BZ4" s="65"/>
      <c r="CA4" s="65"/>
      <c r="CB4" s="65"/>
      <c r="CC4" s="66"/>
    </row>
    <row r="5" spans="2:81" s="57" customFormat="1" ht="15.75" customHeight="1" thickBot="1">
      <c r="B5" s="293"/>
      <c r="C5" s="294"/>
      <c r="D5" s="294"/>
      <c r="E5" s="294"/>
      <c r="F5" s="295"/>
      <c r="G5" s="312" t="s">
        <v>130</v>
      </c>
      <c r="H5" s="313"/>
      <c r="I5" s="313"/>
      <c r="J5" s="313"/>
      <c r="K5" s="313"/>
      <c r="L5" s="314"/>
      <c r="M5" s="315">
        <v>1</v>
      </c>
      <c r="N5" s="316"/>
      <c r="O5" s="316"/>
      <c r="P5" s="316"/>
      <c r="Q5" s="316"/>
      <c r="R5" s="316"/>
      <c r="S5" s="317"/>
      <c r="T5" s="318" t="s">
        <v>131</v>
      </c>
      <c r="U5" s="312"/>
      <c r="V5" s="312"/>
      <c r="W5" s="312"/>
      <c r="X5" s="312"/>
      <c r="Y5" s="319"/>
      <c r="Z5" s="320"/>
      <c r="AA5" s="321"/>
      <c r="AB5" s="321"/>
      <c r="AC5" s="321"/>
      <c r="AD5" s="321"/>
      <c r="AE5" s="322"/>
      <c r="AF5" s="323"/>
      <c r="AG5" s="321"/>
      <c r="AH5" s="321"/>
      <c r="AI5" s="321"/>
      <c r="AJ5" s="324"/>
      <c r="AK5" s="56"/>
      <c r="AL5" s="56"/>
      <c r="AM5" s="56"/>
      <c r="AN5" s="56"/>
      <c r="AO5" s="56"/>
      <c r="AP5" s="56"/>
      <c r="AQ5" s="56"/>
      <c r="AR5" s="56"/>
      <c r="AS5" s="56"/>
      <c r="AT5" s="56"/>
      <c r="AU5" s="56"/>
      <c r="AV5" s="56"/>
      <c r="AW5" s="56"/>
      <c r="AX5" s="56"/>
      <c r="AY5" s="56"/>
      <c r="AZ5" s="56"/>
      <c r="BA5" s="56"/>
      <c r="BB5" s="56"/>
      <c r="BC5" s="56"/>
      <c r="BD5" s="56"/>
      <c r="BE5" s="56"/>
      <c r="BF5" s="56"/>
      <c r="BG5" s="56"/>
      <c r="BH5" s="56"/>
      <c r="BI5" s="56"/>
      <c r="BJ5" s="56"/>
      <c r="BK5" s="56"/>
      <c r="BL5" s="56"/>
      <c r="BM5" s="56"/>
      <c r="BN5" s="56"/>
      <c r="BS5" s="67"/>
      <c r="BT5" s="67"/>
      <c r="BX5" s="64"/>
      <c r="BY5" s="65"/>
      <c r="BZ5" s="65"/>
      <c r="CA5" s="65"/>
      <c r="CB5" s="65"/>
      <c r="CC5" s="66"/>
    </row>
    <row r="6" spans="2:81" s="57" customFormat="1" ht="15.75" customHeight="1">
      <c r="B6" s="55"/>
      <c r="C6" s="46"/>
      <c r="D6" s="46"/>
      <c r="E6" s="46"/>
      <c r="F6" s="54"/>
      <c r="G6" s="53"/>
      <c r="H6" s="52"/>
      <c r="I6" s="52"/>
      <c r="J6" s="52"/>
      <c r="K6" s="52"/>
      <c r="L6" s="52"/>
      <c r="M6" s="52"/>
      <c r="N6" s="52"/>
      <c r="O6" s="52"/>
      <c r="P6" s="52"/>
      <c r="Q6" s="52"/>
      <c r="R6" s="52"/>
      <c r="S6" s="52"/>
      <c r="T6" s="52"/>
      <c r="U6" s="52"/>
      <c r="V6" s="52"/>
      <c r="W6" s="52"/>
      <c r="X6" s="52"/>
      <c r="Y6" s="52"/>
      <c r="Z6" s="52"/>
      <c r="AA6" s="52"/>
      <c r="AB6" s="52"/>
      <c r="AC6" s="52"/>
      <c r="AD6" s="52"/>
      <c r="AE6" s="51"/>
      <c r="AF6" s="50"/>
      <c r="AG6" s="46"/>
      <c r="AH6" s="46"/>
      <c r="AI6" s="46"/>
      <c r="AJ6" s="49"/>
      <c r="AK6" s="56"/>
      <c r="AL6" s="56"/>
      <c r="AM6" s="56"/>
      <c r="AN6" s="56"/>
      <c r="AO6" s="56"/>
      <c r="AP6" s="56"/>
      <c r="AQ6" s="56"/>
      <c r="AR6" s="56"/>
      <c r="AS6" s="56"/>
      <c r="AT6" s="56"/>
      <c r="AU6" s="56"/>
      <c r="AV6" s="56"/>
      <c r="AW6" s="56"/>
      <c r="AX6" s="56"/>
      <c r="AY6" s="56"/>
      <c r="AZ6" s="56"/>
      <c r="BA6" s="56"/>
      <c r="BB6" s="56"/>
      <c r="BC6" s="56"/>
      <c r="BD6" s="56"/>
      <c r="BE6" s="56"/>
      <c r="BF6" s="56"/>
      <c r="BG6" s="56"/>
      <c r="BH6" s="56"/>
      <c r="BI6" s="56"/>
      <c r="BJ6" s="56"/>
      <c r="BK6" s="56"/>
      <c r="BL6" s="56"/>
      <c r="BM6" s="56"/>
      <c r="BN6" s="56"/>
      <c r="BO6" s="278" t="s">
        <v>33</v>
      </c>
      <c r="BQ6" s="57" t="s">
        <v>1</v>
      </c>
      <c r="BS6" s="68"/>
      <c r="BT6" s="68"/>
      <c r="BX6" s="281" t="s">
        <v>121</v>
      </c>
      <c r="BY6" s="282"/>
      <c r="BZ6" s="282"/>
      <c r="CA6" s="282"/>
      <c r="CB6" s="65"/>
      <c r="CC6" s="66"/>
    </row>
    <row r="7" spans="2:81" s="57" customFormat="1" ht="15.75" customHeight="1" thickBot="1">
      <c r="B7" s="43"/>
      <c r="C7" s="38"/>
      <c r="D7" s="38"/>
      <c r="E7" s="38"/>
      <c r="F7" s="42"/>
      <c r="G7" s="41"/>
      <c r="H7" s="45" t="s">
        <v>135</v>
      </c>
      <c r="I7" s="38"/>
      <c r="J7" s="38"/>
      <c r="K7" s="38"/>
      <c r="L7" s="38"/>
      <c r="M7" s="38"/>
      <c r="N7" s="38"/>
      <c r="O7" s="38"/>
      <c r="P7" s="38"/>
      <c r="Q7" s="38"/>
      <c r="R7" s="38"/>
      <c r="S7" s="38"/>
      <c r="T7" s="38"/>
      <c r="U7" s="38"/>
      <c r="V7" s="38"/>
      <c r="W7" s="38"/>
      <c r="X7" s="38"/>
      <c r="Y7" s="38"/>
      <c r="Z7" s="38"/>
      <c r="AA7" s="38"/>
      <c r="AB7" s="38"/>
      <c r="AC7" s="38"/>
      <c r="AD7" s="38"/>
      <c r="AE7" s="40"/>
      <c r="AF7" s="39"/>
      <c r="AG7" s="38"/>
      <c r="AH7" s="38"/>
      <c r="AI7" s="38"/>
      <c r="AJ7" s="37"/>
      <c r="AK7" s="56"/>
      <c r="AL7" s="56"/>
      <c r="AM7" s="56"/>
      <c r="AN7" s="56"/>
      <c r="AO7" s="56"/>
      <c r="AP7" s="56"/>
      <c r="AQ7" s="56"/>
      <c r="AR7" s="56"/>
      <c r="AS7" s="56"/>
      <c r="AT7" s="56"/>
      <c r="AU7" s="56"/>
      <c r="AV7" s="56"/>
      <c r="AW7" s="56"/>
      <c r="AX7" s="56"/>
      <c r="AY7" s="56"/>
      <c r="AZ7" s="56"/>
      <c r="BA7" s="56"/>
      <c r="BB7" s="56"/>
      <c r="BC7" s="56"/>
      <c r="BD7" s="56"/>
      <c r="BE7" s="56"/>
      <c r="BF7" s="56"/>
      <c r="BG7" s="56"/>
      <c r="BH7" s="56"/>
      <c r="BI7" s="56"/>
      <c r="BJ7" s="56"/>
      <c r="BK7" s="56"/>
      <c r="BL7" s="56"/>
      <c r="BM7" s="56"/>
      <c r="BN7" s="56"/>
      <c r="BO7" s="278"/>
      <c r="BS7" s="68"/>
      <c r="BX7" s="279" t="s">
        <v>116</v>
      </c>
      <c r="BY7" s="280"/>
      <c r="BZ7" s="280"/>
      <c r="CA7" s="280"/>
      <c r="CB7" s="280"/>
      <c r="CC7" s="66"/>
    </row>
    <row r="8" spans="2:81" s="57" customFormat="1" ht="15.75" customHeight="1" thickBot="1">
      <c r="B8" s="43"/>
      <c r="C8" s="38"/>
      <c r="D8" s="38"/>
      <c r="E8" s="38"/>
      <c r="F8" s="42"/>
      <c r="G8" s="41"/>
      <c r="H8" s="48"/>
      <c r="I8" s="48"/>
      <c r="J8" s="48"/>
      <c r="K8" s="48"/>
      <c r="L8" s="48"/>
      <c r="M8" s="48"/>
      <c r="N8" s="48"/>
      <c r="O8" s="48"/>
      <c r="P8" s="48"/>
      <c r="Q8" s="48"/>
      <c r="R8" s="48"/>
      <c r="S8" s="48"/>
      <c r="T8" s="48"/>
      <c r="U8" s="48"/>
      <c r="V8" s="48"/>
      <c r="W8" s="48"/>
      <c r="X8" s="48"/>
      <c r="Y8" s="48"/>
      <c r="Z8" s="48"/>
      <c r="AA8" s="38"/>
      <c r="AB8" s="38"/>
      <c r="AC8" s="38"/>
      <c r="AD8" s="38"/>
      <c r="AE8" s="40"/>
      <c r="AF8" s="39"/>
      <c r="AG8" s="38"/>
      <c r="AH8" s="38"/>
      <c r="AI8" s="38"/>
      <c r="AJ8" s="37"/>
      <c r="AK8" s="56"/>
      <c r="AL8" s="56"/>
      <c r="AM8" s="56"/>
      <c r="AN8" s="56"/>
      <c r="AO8" s="56"/>
      <c r="AP8" s="56"/>
      <c r="AQ8" s="56"/>
      <c r="AR8" s="56"/>
      <c r="AS8" s="56"/>
      <c r="AT8" s="56"/>
      <c r="AU8" s="56"/>
      <c r="AV8" s="56"/>
      <c r="AW8" s="56"/>
      <c r="AX8" s="56"/>
      <c r="AY8" s="56"/>
      <c r="AZ8" s="56"/>
      <c r="BA8" s="56"/>
      <c r="BB8" s="56"/>
      <c r="BC8" s="56"/>
      <c r="BD8" s="56"/>
      <c r="BE8" s="56"/>
      <c r="BF8" s="56"/>
      <c r="BG8" s="56"/>
      <c r="BH8" s="56"/>
      <c r="BI8" s="56"/>
      <c r="BJ8" s="56"/>
      <c r="BK8" s="56"/>
      <c r="BL8" s="56"/>
      <c r="BM8" s="56"/>
      <c r="BN8" s="56"/>
      <c r="BO8" s="278"/>
      <c r="BQ8" s="275" t="s">
        <v>2</v>
      </c>
      <c r="BR8" s="276"/>
      <c r="BS8" s="276"/>
      <c r="BT8" s="277"/>
      <c r="BX8" s="279" t="s">
        <v>117</v>
      </c>
      <c r="BY8" s="280"/>
      <c r="BZ8" s="280"/>
      <c r="CA8" s="280"/>
      <c r="CB8" s="65"/>
      <c r="CC8" s="1"/>
    </row>
    <row r="9" spans="2:81" s="57" customFormat="1" ht="15.75" customHeight="1">
      <c r="B9" s="43"/>
      <c r="C9" s="38"/>
      <c r="D9" s="38"/>
      <c r="E9" s="38"/>
      <c r="F9" s="42"/>
      <c r="G9" s="47"/>
      <c r="H9" s="338" t="s">
        <v>136</v>
      </c>
      <c r="I9" s="339"/>
      <c r="J9" s="339"/>
      <c r="K9" s="339"/>
      <c r="L9" s="339"/>
      <c r="M9" s="339"/>
      <c r="N9" s="339"/>
      <c r="O9" s="339"/>
      <c r="P9" s="339"/>
      <c r="Q9" s="339"/>
      <c r="R9" s="340"/>
      <c r="S9" s="341" t="s">
        <v>138</v>
      </c>
      <c r="T9" s="339"/>
      <c r="U9" s="347">
        <v>30</v>
      </c>
      <c r="V9" s="348"/>
      <c r="W9" s="349"/>
      <c r="X9" s="345" t="s">
        <v>174</v>
      </c>
      <c r="Y9" s="339"/>
      <c r="Z9" s="346"/>
      <c r="AA9" s="41"/>
      <c r="AB9" s="38"/>
      <c r="AC9" s="38"/>
      <c r="AD9" s="38"/>
      <c r="AE9" s="40"/>
      <c r="AF9" s="39"/>
      <c r="AG9" s="38"/>
      <c r="AH9" s="38"/>
      <c r="AI9" s="38"/>
      <c r="AJ9" s="37"/>
      <c r="AK9" s="56"/>
      <c r="AL9" s="56"/>
      <c r="AM9" s="56"/>
      <c r="AN9" s="56"/>
      <c r="AO9" s="56"/>
      <c r="AP9" s="56"/>
      <c r="AQ9" s="56"/>
      <c r="AR9" s="56"/>
      <c r="AS9" s="56"/>
      <c r="AT9" s="56"/>
      <c r="AU9" s="56"/>
      <c r="AV9" s="56"/>
      <c r="AW9" s="56"/>
      <c r="AX9" s="56"/>
      <c r="AY9" s="56"/>
      <c r="AZ9" s="56"/>
      <c r="BA9" s="56"/>
      <c r="BB9" s="56"/>
      <c r="BC9" s="56"/>
      <c r="BD9" s="56"/>
      <c r="BE9" s="56"/>
      <c r="BF9" s="56"/>
      <c r="BG9" s="56"/>
      <c r="BH9" s="342">
        <f>U9/BI14</f>
        <v>0.76200000000304802</v>
      </c>
      <c r="BI9" s="343"/>
      <c r="BJ9" s="344"/>
      <c r="BK9" s="56" t="s">
        <v>82</v>
      </c>
      <c r="BL9" s="56"/>
      <c r="BM9" s="56"/>
      <c r="BN9" s="56"/>
      <c r="BO9" s="278"/>
      <c r="BQ9" s="69" t="s">
        <v>46</v>
      </c>
      <c r="BR9" s="70"/>
      <c r="BS9" s="70"/>
      <c r="BT9" s="71"/>
      <c r="BX9" s="72"/>
      <c r="BY9" s="65"/>
      <c r="BZ9" s="65"/>
      <c r="CA9" s="65"/>
      <c r="CB9" s="65"/>
      <c r="CC9" s="66"/>
    </row>
    <row r="10" spans="2:81" s="57" customFormat="1" ht="15.75" customHeight="1">
      <c r="B10" s="43"/>
      <c r="C10" s="38"/>
      <c r="D10" s="38"/>
      <c r="E10" s="38"/>
      <c r="F10" s="42"/>
      <c r="G10" s="47"/>
      <c r="H10" s="372" t="s">
        <v>139</v>
      </c>
      <c r="I10" s="351"/>
      <c r="J10" s="351"/>
      <c r="K10" s="351"/>
      <c r="L10" s="351"/>
      <c r="M10" s="351"/>
      <c r="N10" s="351"/>
      <c r="O10" s="351"/>
      <c r="P10" s="351"/>
      <c r="Q10" s="351"/>
      <c r="R10" s="373"/>
      <c r="S10" s="374" t="s">
        <v>140</v>
      </c>
      <c r="T10" s="351"/>
      <c r="U10" s="577">
        <v>10</v>
      </c>
      <c r="V10" s="578"/>
      <c r="W10" s="579"/>
      <c r="X10" s="350" t="s">
        <v>173</v>
      </c>
      <c r="Y10" s="351"/>
      <c r="Z10" s="352"/>
      <c r="AA10" s="41"/>
      <c r="AB10" s="38"/>
      <c r="AC10" s="38"/>
      <c r="AD10" s="38"/>
      <c r="AE10" s="40"/>
      <c r="AF10" s="39"/>
      <c r="AG10" s="38"/>
      <c r="AH10" s="38"/>
      <c r="AI10" s="38"/>
      <c r="AJ10" s="37"/>
      <c r="AK10" s="56"/>
      <c r="AL10" s="56"/>
      <c r="AM10" s="56"/>
      <c r="AN10" s="56"/>
      <c r="AO10" s="56"/>
      <c r="AP10" s="56"/>
      <c r="AQ10" s="56"/>
      <c r="AR10" s="56"/>
      <c r="AS10" s="56"/>
      <c r="AT10" s="56"/>
      <c r="AU10" s="56"/>
      <c r="AV10" s="56"/>
      <c r="AW10" s="56"/>
      <c r="AX10" s="56"/>
      <c r="AY10" s="56"/>
      <c r="AZ10" s="56"/>
      <c r="BA10" s="56"/>
      <c r="BB10" s="56"/>
      <c r="BC10" s="56"/>
      <c r="BD10" s="56"/>
      <c r="BE10" s="56"/>
      <c r="BF10" s="56"/>
      <c r="BG10" s="56"/>
      <c r="BH10" s="375">
        <f>U10/BI15</f>
        <v>3.0480000000121916</v>
      </c>
      <c r="BI10" s="376"/>
      <c r="BJ10" s="377"/>
      <c r="BK10" s="56" t="s">
        <v>82</v>
      </c>
      <c r="BL10" s="56"/>
      <c r="BM10" s="56"/>
      <c r="BN10" s="56"/>
      <c r="BO10" s="278"/>
      <c r="BQ10" s="69" t="s">
        <v>76</v>
      </c>
      <c r="BR10" s="70"/>
      <c r="BS10" s="73">
        <f>BH9</f>
        <v>0.76200000000304802</v>
      </c>
      <c r="BT10" s="74" t="s">
        <v>83</v>
      </c>
      <c r="BX10" s="281" t="s">
        <v>118</v>
      </c>
      <c r="BY10" s="282"/>
      <c r="BZ10" s="282"/>
      <c r="CA10" s="282"/>
      <c r="CB10" s="282"/>
      <c r="CC10" s="283"/>
    </row>
    <row r="11" spans="2:81" s="57" customFormat="1" ht="15.75" customHeight="1">
      <c r="B11" s="43"/>
      <c r="C11" s="38"/>
      <c r="D11" s="38"/>
      <c r="E11" s="38"/>
      <c r="F11" s="42"/>
      <c r="G11" s="47"/>
      <c r="H11" s="372" t="s">
        <v>141</v>
      </c>
      <c r="I11" s="351"/>
      <c r="J11" s="351"/>
      <c r="K11" s="351"/>
      <c r="L11" s="351"/>
      <c r="M11" s="351"/>
      <c r="N11" s="351"/>
      <c r="O11" s="351"/>
      <c r="P11" s="351"/>
      <c r="Q11" s="351"/>
      <c r="R11" s="373"/>
      <c r="S11" s="374" t="s">
        <v>142</v>
      </c>
      <c r="T11" s="351"/>
      <c r="U11" s="577">
        <v>6</v>
      </c>
      <c r="V11" s="578"/>
      <c r="W11" s="579"/>
      <c r="X11" s="350" t="s">
        <v>174</v>
      </c>
      <c r="Y11" s="351"/>
      <c r="Z11" s="352"/>
      <c r="AA11" s="41"/>
      <c r="AB11" s="38"/>
      <c r="AC11" s="38"/>
      <c r="AD11" s="38"/>
      <c r="AE11" s="40"/>
      <c r="AF11" s="39"/>
      <c r="AG11" s="38"/>
      <c r="AH11" s="38"/>
      <c r="AI11" s="38"/>
      <c r="AJ11" s="37"/>
      <c r="AK11" s="56"/>
      <c r="AL11" s="56"/>
      <c r="AM11" s="56"/>
      <c r="AN11" s="56"/>
      <c r="AO11" s="56"/>
      <c r="AP11" s="56"/>
      <c r="AQ11" s="56"/>
      <c r="AR11" s="56"/>
      <c r="AS11" s="56"/>
      <c r="AT11" s="56"/>
      <c r="AU11" s="56"/>
      <c r="AV11" s="56"/>
      <c r="AW11" s="56"/>
      <c r="AX11" s="56"/>
      <c r="AY11" s="56"/>
      <c r="AZ11" s="56"/>
      <c r="BA11" s="56"/>
      <c r="BB11" s="56"/>
      <c r="BC11" s="56"/>
      <c r="BD11" s="56"/>
      <c r="BE11" s="56"/>
      <c r="BF11" s="56"/>
      <c r="BG11" s="56"/>
      <c r="BH11" s="375">
        <f>U11/BI14</f>
        <v>0.1524000000006096</v>
      </c>
      <c r="BI11" s="574"/>
      <c r="BJ11" s="575"/>
      <c r="BK11" s="56" t="s">
        <v>82</v>
      </c>
      <c r="BL11" s="56"/>
      <c r="BM11" s="56"/>
      <c r="BN11" s="56"/>
      <c r="BO11" s="278"/>
      <c r="BQ11" s="69" t="s">
        <v>5</v>
      </c>
      <c r="BR11" s="70"/>
      <c r="BS11" s="75">
        <f>BH10</f>
        <v>3.0480000000121916</v>
      </c>
      <c r="BT11" s="74" t="s">
        <v>83</v>
      </c>
      <c r="BX11" s="72"/>
      <c r="BY11" s="65"/>
      <c r="BZ11" s="65"/>
      <c r="CA11" s="65"/>
      <c r="CB11" s="65"/>
      <c r="CC11" s="66"/>
    </row>
    <row r="12" spans="2:81" s="57" customFormat="1" ht="15.75" customHeight="1" thickBot="1">
      <c r="B12" s="43"/>
      <c r="C12" s="38"/>
      <c r="D12" s="38"/>
      <c r="E12" s="38"/>
      <c r="F12" s="42"/>
      <c r="G12" s="47"/>
      <c r="H12" s="353" t="s">
        <v>144</v>
      </c>
      <c r="I12" s="354"/>
      <c r="J12" s="354"/>
      <c r="K12" s="354"/>
      <c r="L12" s="354"/>
      <c r="M12" s="354"/>
      <c r="N12" s="354"/>
      <c r="O12" s="354"/>
      <c r="P12" s="354"/>
      <c r="Q12" s="354"/>
      <c r="R12" s="355"/>
      <c r="S12" s="356" t="s">
        <v>143</v>
      </c>
      <c r="T12" s="354"/>
      <c r="U12" s="363">
        <v>12</v>
      </c>
      <c r="V12" s="364"/>
      <c r="W12" s="365"/>
      <c r="X12" s="382" t="s">
        <v>174</v>
      </c>
      <c r="Y12" s="354"/>
      <c r="Z12" s="383"/>
      <c r="AA12" s="41"/>
      <c r="AB12" s="38"/>
      <c r="AC12" s="38"/>
      <c r="AD12" s="38"/>
      <c r="AE12" s="40"/>
      <c r="AF12" s="39"/>
      <c r="AG12" s="38"/>
      <c r="AH12" s="38"/>
      <c r="AI12" s="38"/>
      <c r="AJ12" s="37"/>
      <c r="AK12" s="56"/>
      <c r="AL12" s="56"/>
      <c r="AM12" s="56"/>
      <c r="AN12" s="56"/>
      <c r="AO12" s="56"/>
      <c r="AP12" s="56"/>
      <c r="AQ12" s="56"/>
      <c r="AR12" s="56"/>
      <c r="AS12" s="56"/>
      <c r="AT12" s="56"/>
      <c r="AU12" s="56"/>
      <c r="AV12" s="56"/>
      <c r="AW12" s="56"/>
      <c r="AX12" s="56"/>
      <c r="AY12" s="56"/>
      <c r="AZ12" s="56"/>
      <c r="BA12" s="56"/>
      <c r="BB12" s="56"/>
      <c r="BC12" s="56"/>
      <c r="BD12" s="56"/>
      <c r="BE12" s="56"/>
      <c r="BF12" s="56"/>
      <c r="BG12" s="56"/>
      <c r="BH12" s="379">
        <f>U12/BI14</f>
        <v>0.30480000000121921</v>
      </c>
      <c r="BI12" s="380"/>
      <c r="BJ12" s="381"/>
      <c r="BK12" s="56" t="s">
        <v>82</v>
      </c>
      <c r="BL12" s="56"/>
      <c r="BM12" s="56"/>
      <c r="BN12" s="56"/>
      <c r="BO12" s="278"/>
      <c r="BQ12" s="69" t="s">
        <v>4</v>
      </c>
      <c r="BR12" s="70"/>
      <c r="BS12" s="76">
        <f>BH11</f>
        <v>0.1524000000006096</v>
      </c>
      <c r="BT12" s="74" t="s">
        <v>83</v>
      </c>
      <c r="BX12" s="72"/>
      <c r="BY12" s="65"/>
      <c r="BZ12" s="65"/>
      <c r="CA12" s="65"/>
      <c r="CB12" s="65"/>
      <c r="CC12" s="66"/>
    </row>
    <row r="13" spans="2:81" s="57" customFormat="1" ht="15.75" customHeight="1">
      <c r="B13" s="43"/>
      <c r="C13" s="38"/>
      <c r="D13" s="38"/>
      <c r="E13" s="38"/>
      <c r="F13" s="42"/>
      <c r="G13" s="41"/>
      <c r="H13" s="46"/>
      <c r="I13" s="46"/>
      <c r="J13" s="46"/>
      <c r="K13" s="46"/>
      <c r="L13" s="46"/>
      <c r="M13" s="46"/>
      <c r="N13" s="46"/>
      <c r="O13" s="46"/>
      <c r="P13" s="46"/>
      <c r="Q13" s="46"/>
      <c r="R13" s="46"/>
      <c r="S13" s="46"/>
      <c r="T13" s="46"/>
      <c r="U13" s="46"/>
      <c r="V13" s="46"/>
      <c r="W13" s="46"/>
      <c r="X13" s="46"/>
      <c r="Y13" s="46"/>
      <c r="Z13" s="46"/>
      <c r="AA13" s="38"/>
      <c r="AB13" s="38"/>
      <c r="AC13" s="38"/>
      <c r="AD13" s="38"/>
      <c r="AE13" s="40"/>
      <c r="AF13" s="39"/>
      <c r="AG13" s="38"/>
      <c r="AH13" s="38"/>
      <c r="AI13" s="38"/>
      <c r="AJ13" s="37"/>
      <c r="AK13" s="56"/>
      <c r="AL13" s="56"/>
      <c r="AM13" s="56"/>
      <c r="AN13" s="56"/>
      <c r="AO13" s="56"/>
      <c r="AP13" s="56"/>
      <c r="AQ13" s="56"/>
      <c r="AR13" s="56"/>
      <c r="AS13" s="56"/>
      <c r="AT13" s="56"/>
      <c r="AU13" s="56"/>
      <c r="AV13" s="56"/>
      <c r="AW13" s="56"/>
      <c r="AX13" s="56"/>
      <c r="AY13" s="56"/>
      <c r="AZ13" s="56"/>
      <c r="BA13" s="56"/>
      <c r="BB13" s="56"/>
      <c r="BC13" s="56"/>
      <c r="BD13" s="56"/>
      <c r="BE13" s="56"/>
      <c r="BF13" s="56"/>
      <c r="BG13" s="56"/>
      <c r="BH13" s="56"/>
      <c r="BI13" s="56"/>
      <c r="BJ13" s="56"/>
      <c r="BK13" s="56"/>
      <c r="BL13" s="56"/>
      <c r="BM13" s="56"/>
      <c r="BN13" s="56"/>
      <c r="BO13" s="278"/>
      <c r="BQ13" s="69" t="s">
        <v>52</v>
      </c>
      <c r="BR13" s="70"/>
      <c r="BS13" s="76">
        <f>BH12</f>
        <v>0.30480000000121921</v>
      </c>
      <c r="BT13" s="74" t="s">
        <v>83</v>
      </c>
      <c r="BX13" s="72"/>
      <c r="BY13" s="65"/>
      <c r="BZ13" s="65"/>
      <c r="CA13" s="65"/>
      <c r="CB13" s="65"/>
      <c r="CC13" s="66"/>
    </row>
    <row r="14" spans="2:81" s="57" customFormat="1" ht="15.75" customHeight="1" thickBot="1">
      <c r="B14" s="43"/>
      <c r="C14" s="38"/>
      <c r="D14" s="38"/>
      <c r="E14" s="38"/>
      <c r="F14" s="42"/>
      <c r="G14" s="41"/>
      <c r="H14" s="38"/>
      <c r="I14" s="38"/>
      <c r="J14" s="38"/>
      <c r="K14" s="38"/>
      <c r="L14" s="38"/>
      <c r="M14" s="38"/>
      <c r="N14" s="38"/>
      <c r="O14" s="38"/>
      <c r="P14" s="38"/>
      <c r="Q14" s="38"/>
      <c r="R14" s="38"/>
      <c r="S14" s="38"/>
      <c r="T14" s="38"/>
      <c r="U14" s="38"/>
      <c r="V14" s="38"/>
      <c r="W14" s="38"/>
      <c r="X14" s="38"/>
      <c r="Y14" s="38"/>
      <c r="Z14" s="38"/>
      <c r="AA14" s="38"/>
      <c r="AB14" s="38"/>
      <c r="AC14" s="38"/>
      <c r="AD14" s="38"/>
      <c r="AE14" s="40"/>
      <c r="AF14" s="39"/>
      <c r="AG14" s="38"/>
      <c r="AH14" s="38"/>
      <c r="AI14" s="38"/>
      <c r="AJ14" s="37"/>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t="s">
        <v>174</v>
      </c>
      <c r="BI14" s="99">
        <v>39.370078739999997</v>
      </c>
      <c r="BJ14" s="56" t="s">
        <v>82</v>
      </c>
      <c r="BK14" s="56"/>
      <c r="BL14" s="56"/>
      <c r="BM14" s="56"/>
      <c r="BN14" s="56"/>
      <c r="BO14" s="278"/>
      <c r="BQ14" s="79"/>
      <c r="BR14" s="80"/>
      <c r="BS14" s="80"/>
      <c r="BT14" s="81"/>
      <c r="BX14" s="72"/>
      <c r="BY14" s="65"/>
      <c r="BZ14" s="78"/>
      <c r="CA14" s="65"/>
      <c r="CB14" s="65"/>
      <c r="CC14" s="66"/>
    </row>
    <row r="15" spans="2:81" s="57" customFormat="1" ht="15.75" customHeight="1">
      <c r="B15" s="43"/>
      <c r="C15" s="38"/>
      <c r="D15" s="38"/>
      <c r="E15" s="38"/>
      <c r="F15" s="42"/>
      <c r="G15" s="41"/>
      <c r="H15" s="45" t="s">
        <v>145</v>
      </c>
      <c r="I15" s="38"/>
      <c r="J15" s="38"/>
      <c r="K15" s="38"/>
      <c r="L15" s="38"/>
      <c r="M15" s="38"/>
      <c r="N15" s="38"/>
      <c r="O15" s="38"/>
      <c r="P15" s="38"/>
      <c r="Q15" s="38"/>
      <c r="R15" s="38"/>
      <c r="S15" s="38"/>
      <c r="T15" s="38"/>
      <c r="U15" s="38"/>
      <c r="V15" s="38"/>
      <c r="W15" s="38"/>
      <c r="X15" s="38"/>
      <c r="Y15" s="38"/>
      <c r="Z15" s="38"/>
      <c r="AA15" s="38"/>
      <c r="AB15" s="38"/>
      <c r="AC15" s="38"/>
      <c r="AD15" s="38"/>
      <c r="AE15" s="40"/>
      <c r="AF15" s="39"/>
      <c r="AG15" s="38"/>
      <c r="AH15" s="38"/>
      <c r="AI15" s="38"/>
      <c r="AJ15" s="37"/>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t="s">
        <v>173</v>
      </c>
      <c r="BI15" s="56">
        <v>3.2808398950000002</v>
      </c>
      <c r="BJ15" s="56" t="s">
        <v>82</v>
      </c>
      <c r="BK15" s="56"/>
      <c r="BL15" s="56"/>
      <c r="BM15" s="56"/>
      <c r="BN15" s="56"/>
      <c r="BX15" s="64"/>
      <c r="BY15" s="65"/>
      <c r="BZ15" s="65"/>
      <c r="CA15" s="65"/>
      <c r="CB15" s="65"/>
      <c r="CC15" s="66"/>
    </row>
    <row r="16" spans="2:81" s="57" customFormat="1" ht="15.75" customHeight="1">
      <c r="B16" s="43"/>
      <c r="C16" s="38"/>
      <c r="D16" s="38"/>
      <c r="E16" s="38"/>
      <c r="F16" s="42"/>
      <c r="G16" s="41"/>
      <c r="H16" s="38"/>
      <c r="I16" s="38"/>
      <c r="J16" s="38"/>
      <c r="K16" s="38"/>
      <c r="L16" s="38"/>
      <c r="M16" s="38"/>
      <c r="N16" s="38"/>
      <c r="O16" s="38"/>
      <c r="P16" s="38"/>
      <c r="Q16" s="38"/>
      <c r="R16" s="38"/>
      <c r="S16" s="38"/>
      <c r="T16" s="38"/>
      <c r="U16" s="38"/>
      <c r="V16" s="38"/>
      <c r="W16" s="38"/>
      <c r="X16" s="38"/>
      <c r="Y16" s="38"/>
      <c r="Z16" s="38"/>
      <c r="AA16" s="38"/>
      <c r="AB16" s="38"/>
      <c r="AC16" s="38"/>
      <c r="AD16" s="38"/>
      <c r="AE16" s="40"/>
      <c r="AF16" s="39"/>
      <c r="AG16" s="38"/>
      <c r="AH16" s="38"/>
      <c r="AI16" s="38"/>
      <c r="AJ16" s="37"/>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c r="BJ16" s="56"/>
      <c r="BK16" s="56"/>
      <c r="BL16" s="56"/>
      <c r="BM16" s="56"/>
      <c r="BN16" s="56"/>
      <c r="BO16" s="278" t="s">
        <v>53</v>
      </c>
      <c r="BQ16" s="82" t="s">
        <v>51</v>
      </c>
      <c r="BS16" s="83"/>
      <c r="BX16" s="64"/>
      <c r="BY16" s="65"/>
      <c r="BZ16" s="65"/>
      <c r="CA16" s="65"/>
      <c r="CB16" s="65"/>
      <c r="CC16" s="66"/>
    </row>
    <row r="17" spans="1:81" ht="15.75" customHeight="1" thickBot="1">
      <c r="A17" s="57"/>
      <c r="B17" s="43"/>
      <c r="C17" s="38"/>
      <c r="D17" s="38"/>
      <c r="E17" s="38"/>
      <c r="F17" s="42"/>
      <c r="G17" s="41"/>
      <c r="H17" s="44" t="str">
        <f>BS72</f>
        <v>The weir is fully contracted</v>
      </c>
      <c r="I17" s="38"/>
      <c r="J17" s="38"/>
      <c r="K17" s="38"/>
      <c r="L17" s="38"/>
      <c r="M17" s="38"/>
      <c r="N17" s="38"/>
      <c r="O17" s="38"/>
      <c r="P17" s="38"/>
      <c r="Q17" s="38"/>
      <c r="R17" s="38"/>
      <c r="S17" s="38"/>
      <c r="T17" s="38"/>
      <c r="U17" s="38"/>
      <c r="V17" s="38"/>
      <c r="W17" s="38"/>
      <c r="X17" s="38"/>
      <c r="Y17" s="38"/>
      <c r="Z17" s="38"/>
      <c r="AA17" s="38"/>
      <c r="AB17" s="38"/>
      <c r="AC17" s="38"/>
      <c r="AD17" s="38"/>
      <c r="AE17" s="40"/>
      <c r="AF17" s="39"/>
      <c r="AG17" s="38"/>
      <c r="AH17" s="38"/>
      <c r="AI17" s="38"/>
      <c r="AJ17" s="37"/>
      <c r="BH17" s="576">
        <f>BS75</f>
        <v>12.803880923648395</v>
      </c>
      <c r="BI17" s="367"/>
      <c r="BJ17" s="368"/>
      <c r="BO17" s="278"/>
      <c r="BQ17" s="69" t="s">
        <v>102</v>
      </c>
      <c r="BS17" s="87" t="str">
        <f>IF(BS12&gt;=0.06,"YES","NO")</f>
        <v>YES</v>
      </c>
      <c r="BX17" s="64"/>
      <c r="BY17" s="65"/>
      <c r="BZ17" s="65"/>
      <c r="CA17" s="65"/>
      <c r="CB17" s="65"/>
      <c r="CC17" s="66"/>
    </row>
    <row r="18" spans="1:81" ht="15.75" customHeight="1">
      <c r="A18" s="57"/>
      <c r="B18" s="43"/>
      <c r="C18" s="38"/>
      <c r="D18" s="38"/>
      <c r="E18" s="38"/>
      <c r="F18" s="42"/>
      <c r="G18" s="41"/>
      <c r="H18" s="38" t="s">
        <v>149</v>
      </c>
      <c r="I18" s="38"/>
      <c r="J18" s="38"/>
      <c r="K18" s="38"/>
      <c r="L18" s="128"/>
      <c r="M18" s="128"/>
      <c r="N18" s="128"/>
      <c r="O18" s="128"/>
      <c r="P18" s="357">
        <f>BH17*BI18</f>
        <v>202.94535380410414</v>
      </c>
      <c r="Q18" s="358"/>
      <c r="R18" s="359"/>
      <c r="S18" s="369" t="s">
        <v>172</v>
      </c>
      <c r="T18" s="370"/>
      <c r="U18" s="371"/>
      <c r="V18" s="38"/>
      <c r="W18" s="38"/>
      <c r="X18" s="38"/>
      <c r="Y18" s="38"/>
      <c r="Z18" s="38"/>
      <c r="AA18" s="38"/>
      <c r="AB18" s="38"/>
      <c r="AC18" s="38"/>
      <c r="AD18" s="38"/>
      <c r="AE18" s="40"/>
      <c r="AF18" s="39"/>
      <c r="AG18" s="38"/>
      <c r="AH18" s="38"/>
      <c r="AI18" s="38"/>
      <c r="AJ18" s="37"/>
      <c r="BH18" s="56" t="s">
        <v>148</v>
      </c>
      <c r="BI18" s="56">
        <v>15.850300000000001</v>
      </c>
      <c r="BJ18" s="56" t="s">
        <v>172</v>
      </c>
      <c r="BO18" s="278"/>
      <c r="BQ18" s="70" t="s">
        <v>103</v>
      </c>
      <c r="BS18" s="88" t="str">
        <f>IF((BS10-BS13)&gt;=0.06,"YES","NO")</f>
        <v>YES</v>
      </c>
      <c r="BT18" s="85"/>
      <c r="BU18" s="86"/>
      <c r="BX18" s="64"/>
      <c r="BY18" s="65"/>
      <c r="BZ18" s="65"/>
      <c r="CA18" s="65"/>
      <c r="CB18" s="65"/>
      <c r="CC18" s="66"/>
    </row>
    <row r="19" spans="1:81" ht="15.75" customHeight="1">
      <c r="A19" s="57"/>
      <c r="B19" s="43"/>
      <c r="C19" s="38"/>
      <c r="D19" s="38"/>
      <c r="E19" s="38"/>
      <c r="F19" s="42"/>
      <c r="G19" s="41"/>
      <c r="H19" s="38"/>
      <c r="I19" s="38"/>
      <c r="J19" s="38"/>
      <c r="K19" s="38"/>
      <c r="L19" s="38"/>
      <c r="M19" s="38"/>
      <c r="N19" s="38"/>
      <c r="O19" s="38"/>
      <c r="P19" s="38"/>
      <c r="Q19" s="38"/>
      <c r="R19" s="38"/>
      <c r="S19" s="38"/>
      <c r="T19" s="38"/>
      <c r="U19" s="38"/>
      <c r="V19" s="38"/>
      <c r="W19" s="38"/>
      <c r="X19" s="38"/>
      <c r="Y19" s="38"/>
      <c r="Z19" s="38"/>
      <c r="AA19" s="38"/>
      <c r="AB19" s="38"/>
      <c r="AC19" s="38"/>
      <c r="AD19" s="38"/>
      <c r="AE19" s="40"/>
      <c r="AF19" s="39"/>
      <c r="AG19" s="38"/>
      <c r="AH19" s="38"/>
      <c r="AI19" s="38"/>
      <c r="AJ19" s="37"/>
      <c r="BO19" s="278"/>
      <c r="BX19" s="64"/>
      <c r="BY19" s="65"/>
      <c r="BZ19" s="65"/>
      <c r="CA19" s="65"/>
      <c r="CB19" s="65"/>
      <c r="CC19" s="66"/>
    </row>
    <row r="20" spans="1:81" ht="15.75" customHeight="1">
      <c r="A20" s="57"/>
      <c r="B20" s="43"/>
      <c r="C20" s="38"/>
      <c r="D20" s="38"/>
      <c r="E20" s="38"/>
      <c r="F20" s="42"/>
      <c r="G20" s="41"/>
      <c r="H20" s="38"/>
      <c r="I20" s="38"/>
      <c r="J20" s="38"/>
      <c r="K20" s="38"/>
      <c r="L20" s="38"/>
      <c r="M20" s="38"/>
      <c r="N20" s="38"/>
      <c r="O20" s="38"/>
      <c r="P20" s="38"/>
      <c r="Q20" s="38"/>
      <c r="R20" s="38"/>
      <c r="S20" s="38"/>
      <c r="T20" s="38"/>
      <c r="U20" s="38"/>
      <c r="V20" s="38"/>
      <c r="W20" s="38"/>
      <c r="X20" s="38"/>
      <c r="Y20" s="38"/>
      <c r="Z20" s="38"/>
      <c r="AA20" s="38"/>
      <c r="AB20" s="38"/>
      <c r="AC20" s="38"/>
      <c r="AD20" s="38"/>
      <c r="AE20" s="40"/>
      <c r="AF20" s="39"/>
      <c r="AG20" s="38"/>
      <c r="AH20" s="38"/>
      <c r="AI20" s="38"/>
      <c r="AJ20" s="37"/>
      <c r="BO20" s="278"/>
      <c r="BQ20" s="69"/>
      <c r="BR20" s="89"/>
      <c r="BS20" s="70"/>
      <c r="BT20" s="70"/>
      <c r="BU20" s="90"/>
      <c r="BX20" s="64"/>
      <c r="BY20" s="65"/>
      <c r="BZ20" s="65"/>
      <c r="CA20" s="65"/>
      <c r="CB20" s="65"/>
      <c r="CC20" s="66"/>
    </row>
    <row r="21" spans="1:81" ht="15.75" customHeight="1">
      <c r="A21" s="57"/>
      <c r="B21" s="43"/>
      <c r="C21" s="38"/>
      <c r="D21" s="38"/>
      <c r="E21" s="38"/>
      <c r="F21" s="42"/>
      <c r="G21" s="41"/>
      <c r="H21" s="38"/>
      <c r="I21" s="38"/>
      <c r="J21" s="38"/>
      <c r="K21" s="38"/>
      <c r="L21" s="38"/>
      <c r="M21" s="38"/>
      <c r="N21" s="38"/>
      <c r="O21" s="38"/>
      <c r="P21" s="38"/>
      <c r="Q21" s="38"/>
      <c r="R21" s="38"/>
      <c r="S21" s="38"/>
      <c r="T21" s="38"/>
      <c r="U21" s="38"/>
      <c r="V21" s="38"/>
      <c r="W21" s="38"/>
      <c r="X21" s="38"/>
      <c r="Y21" s="38"/>
      <c r="Z21" s="38"/>
      <c r="AA21" s="38"/>
      <c r="AB21" s="38"/>
      <c r="AC21" s="38"/>
      <c r="AD21" s="38"/>
      <c r="AE21" s="40"/>
      <c r="AF21" s="39"/>
      <c r="AG21" s="38"/>
      <c r="AH21" s="38"/>
      <c r="AI21" s="38"/>
      <c r="AJ21" s="37"/>
      <c r="BO21" s="278"/>
      <c r="BQ21" s="91" t="str">
        <f>IF(BS17="NO","     The head over the weir is too small.",IF(BS18="NO","     The downstream water surface is too close to the weir crest.","     The general requirements for sharp-crested weirs are met."))</f>
        <v xml:space="preserve">     The general requirements for sharp-crested weirs are met.</v>
      </c>
      <c r="BR21" s="89"/>
      <c r="BS21" s="70"/>
      <c r="BT21" s="70"/>
      <c r="BU21" s="90"/>
      <c r="BX21" s="64"/>
      <c r="BY21" s="65"/>
      <c r="BZ21" s="78" t="s">
        <v>0</v>
      </c>
      <c r="CA21" s="65"/>
      <c r="CB21" s="65"/>
      <c r="CC21" s="66"/>
    </row>
    <row r="22" spans="1:81" ht="15.75" customHeight="1" thickBot="1">
      <c r="A22" s="57"/>
      <c r="B22" s="43"/>
      <c r="C22" s="38"/>
      <c r="D22" s="38"/>
      <c r="E22" s="38"/>
      <c r="F22" s="42"/>
      <c r="G22" s="41"/>
      <c r="H22" s="38"/>
      <c r="I22" s="38"/>
      <c r="J22" s="38"/>
      <c r="K22" s="38"/>
      <c r="L22" s="38"/>
      <c r="M22" s="38"/>
      <c r="N22" s="38"/>
      <c r="O22" s="38"/>
      <c r="P22" s="38"/>
      <c r="Q22" s="38"/>
      <c r="R22" s="38"/>
      <c r="S22" s="38"/>
      <c r="T22" s="38"/>
      <c r="U22" s="38"/>
      <c r="V22" s="38"/>
      <c r="W22" s="38"/>
      <c r="X22" s="38"/>
      <c r="Y22" s="38"/>
      <c r="Z22" s="38"/>
      <c r="AA22" s="38"/>
      <c r="AB22" s="38"/>
      <c r="AC22" s="38"/>
      <c r="AD22" s="38"/>
      <c r="AE22" s="40"/>
      <c r="AF22" s="39"/>
      <c r="AG22" s="38"/>
      <c r="AH22" s="38"/>
      <c r="AI22" s="38"/>
      <c r="AJ22" s="37"/>
      <c r="BO22" s="278"/>
      <c r="BQ22" s="79"/>
      <c r="BR22" s="92"/>
      <c r="BS22" s="93"/>
      <c r="BT22" s="93"/>
      <c r="BU22" s="81"/>
      <c r="BX22" s="64" t="s">
        <v>69</v>
      </c>
      <c r="BY22" s="65"/>
      <c r="BZ22" s="65"/>
      <c r="CA22" s="65"/>
      <c r="CB22" s="65"/>
      <c r="CC22" s="66"/>
    </row>
    <row r="23" spans="1:81" ht="15.75" customHeight="1">
      <c r="A23" s="57"/>
      <c r="B23" s="43"/>
      <c r="C23" s="38"/>
      <c r="D23" s="38"/>
      <c r="E23" s="38"/>
      <c r="F23" s="42"/>
      <c r="G23" s="41"/>
      <c r="H23" s="38"/>
      <c r="I23" s="38"/>
      <c r="J23" s="38"/>
      <c r="K23" s="38"/>
      <c r="L23" s="38"/>
      <c r="M23" s="38"/>
      <c r="N23" s="38"/>
      <c r="O23" s="38"/>
      <c r="P23" s="38"/>
      <c r="Q23" s="38"/>
      <c r="R23" s="38"/>
      <c r="S23" s="38"/>
      <c r="T23" s="38"/>
      <c r="U23" s="38"/>
      <c r="V23" s="38"/>
      <c r="W23" s="38"/>
      <c r="X23" s="38"/>
      <c r="Y23" s="38"/>
      <c r="Z23" s="38"/>
      <c r="AA23" s="38"/>
      <c r="AB23" s="38"/>
      <c r="AC23" s="38"/>
      <c r="AD23" s="38"/>
      <c r="AE23" s="40"/>
      <c r="AF23" s="39"/>
      <c r="AG23" s="38"/>
      <c r="AH23" s="38"/>
      <c r="AI23" s="38"/>
      <c r="AJ23" s="37"/>
      <c r="BO23" s="278"/>
      <c r="BX23" s="64" t="s">
        <v>84</v>
      </c>
      <c r="BY23" s="65"/>
      <c r="BZ23" s="65"/>
      <c r="CA23" s="65"/>
      <c r="CB23" s="95" t="s">
        <v>124</v>
      </c>
      <c r="CC23" s="66"/>
    </row>
    <row r="24" spans="1:81" ht="15.75" customHeight="1">
      <c r="A24" s="57"/>
      <c r="B24" s="43"/>
      <c r="C24" s="38"/>
      <c r="D24" s="38"/>
      <c r="E24" s="38"/>
      <c r="F24" s="42"/>
      <c r="G24" s="41"/>
      <c r="H24" s="38"/>
      <c r="I24" s="38"/>
      <c r="J24" s="38"/>
      <c r="K24" s="38"/>
      <c r="L24" s="38"/>
      <c r="M24" s="38"/>
      <c r="N24" s="38"/>
      <c r="O24" s="38"/>
      <c r="P24" s="38"/>
      <c r="Q24" s="38"/>
      <c r="R24" s="38"/>
      <c r="S24" s="38"/>
      <c r="T24" s="38"/>
      <c r="U24" s="38"/>
      <c r="V24" s="38"/>
      <c r="W24" s="38"/>
      <c r="X24" s="38"/>
      <c r="Y24" s="38"/>
      <c r="Z24" s="38"/>
      <c r="AA24" s="38"/>
      <c r="AB24" s="38"/>
      <c r="AC24" s="38"/>
      <c r="AD24" s="38"/>
      <c r="AE24" s="40"/>
      <c r="AF24" s="39"/>
      <c r="AG24" s="38"/>
      <c r="AH24" s="38"/>
      <c r="AI24" s="38"/>
      <c r="AJ24" s="37"/>
      <c r="BQ24" s="82" t="s">
        <v>7</v>
      </c>
      <c r="BX24" s="64"/>
      <c r="BY24" s="65"/>
      <c r="BZ24" s="65"/>
      <c r="CA24" s="65"/>
      <c r="CB24" s="95" t="s">
        <v>125</v>
      </c>
      <c r="CC24" s="66"/>
    </row>
    <row r="25" spans="1:81" ht="15.75" customHeight="1" thickBot="1">
      <c r="A25" s="57"/>
      <c r="B25" s="43"/>
      <c r="C25" s="38"/>
      <c r="D25" s="38"/>
      <c r="E25" s="38"/>
      <c r="F25" s="42"/>
      <c r="G25" s="41"/>
      <c r="H25" s="38"/>
      <c r="I25" s="38"/>
      <c r="J25" s="38"/>
      <c r="K25" s="38"/>
      <c r="L25" s="38"/>
      <c r="M25" s="38"/>
      <c r="N25" s="38"/>
      <c r="O25" s="38"/>
      <c r="P25" s="38"/>
      <c r="Q25" s="38"/>
      <c r="R25" s="38"/>
      <c r="S25" s="38"/>
      <c r="T25" s="38"/>
      <c r="U25" s="38"/>
      <c r="V25" s="38"/>
      <c r="W25" s="38"/>
      <c r="X25" s="38"/>
      <c r="Y25" s="38"/>
      <c r="Z25" s="38"/>
      <c r="AA25" s="38"/>
      <c r="AB25" s="38"/>
      <c r="AC25" s="38"/>
      <c r="AD25" s="38"/>
      <c r="AE25" s="40"/>
      <c r="AF25" s="39"/>
      <c r="AG25" s="38"/>
      <c r="AH25" s="38"/>
      <c r="AI25" s="38"/>
      <c r="AJ25" s="37"/>
      <c r="BO25" s="278" t="s">
        <v>9</v>
      </c>
      <c r="BX25" s="64"/>
      <c r="BY25" s="65"/>
      <c r="BZ25" s="65"/>
      <c r="CA25" s="65"/>
      <c r="CB25" s="65"/>
      <c r="CC25" s="66"/>
    </row>
    <row r="26" spans="1:81" ht="15.75" customHeight="1">
      <c r="A26" s="57"/>
      <c r="B26" s="43"/>
      <c r="C26" s="38"/>
      <c r="D26" s="38"/>
      <c r="E26" s="38"/>
      <c r="F26" s="42"/>
      <c r="G26" s="41"/>
      <c r="H26" s="38"/>
      <c r="I26" s="38"/>
      <c r="J26" s="38"/>
      <c r="K26" s="38"/>
      <c r="L26" s="38"/>
      <c r="M26" s="38"/>
      <c r="N26" s="38"/>
      <c r="O26" s="38"/>
      <c r="P26" s="38"/>
      <c r="Q26" s="38"/>
      <c r="R26" s="38"/>
      <c r="S26" s="38"/>
      <c r="T26" s="38"/>
      <c r="U26" s="38"/>
      <c r="V26" s="40"/>
      <c r="W26" s="38"/>
      <c r="X26" s="38"/>
      <c r="Y26" s="38"/>
      <c r="Z26" s="38"/>
      <c r="AA26" s="38"/>
      <c r="AB26" s="38"/>
      <c r="AC26" s="38"/>
      <c r="AD26" s="38"/>
      <c r="AE26" s="40"/>
      <c r="AF26" s="39"/>
      <c r="AG26" s="38"/>
      <c r="AH26" s="38"/>
      <c r="AI26" s="38"/>
      <c r="AJ26" s="37"/>
      <c r="BO26" s="278"/>
      <c r="BQ26" s="275" t="s">
        <v>74</v>
      </c>
      <c r="BR26" s="276"/>
      <c r="BS26" s="276"/>
      <c r="BT26" s="276"/>
      <c r="BU26" s="276"/>
      <c r="BV26" s="277"/>
      <c r="BX26" s="64" t="s">
        <v>101</v>
      </c>
      <c r="BY26" s="65"/>
      <c r="BZ26" s="65"/>
      <c r="CA26" s="65"/>
      <c r="CB26" s="65"/>
      <c r="CC26" s="66"/>
    </row>
    <row r="27" spans="1:81" ht="15.75" customHeight="1">
      <c r="A27" s="57"/>
      <c r="B27" s="43"/>
      <c r="C27" s="38"/>
      <c r="D27" s="38"/>
      <c r="E27" s="38"/>
      <c r="F27" s="42"/>
      <c r="G27" s="41"/>
      <c r="H27" s="38"/>
      <c r="I27" s="38"/>
      <c r="J27" s="38"/>
      <c r="K27" s="38"/>
      <c r="L27" s="38"/>
      <c r="M27" s="38"/>
      <c r="N27" s="38"/>
      <c r="O27" s="38"/>
      <c r="P27" s="38"/>
      <c r="Q27" s="38"/>
      <c r="R27" s="38"/>
      <c r="S27" s="38"/>
      <c r="T27" s="38"/>
      <c r="U27" s="38"/>
      <c r="V27" s="38"/>
      <c r="W27" s="38"/>
      <c r="X27" s="38"/>
      <c r="Y27" s="38"/>
      <c r="Z27" s="38"/>
      <c r="AA27" s="38"/>
      <c r="AB27" s="38"/>
      <c r="AC27" s="38"/>
      <c r="AD27" s="38"/>
      <c r="AE27" s="40"/>
      <c r="AF27" s="39"/>
      <c r="AG27" s="38"/>
      <c r="AH27" s="38"/>
      <c r="AI27" s="38"/>
      <c r="AJ27" s="37"/>
      <c r="BO27" s="278"/>
      <c r="BQ27" s="69" t="s">
        <v>79</v>
      </c>
      <c r="BS27" s="87" t="str">
        <f>IF(BS12/BS11&lt;=0.2,"YES","NO")</f>
        <v>YES</v>
      </c>
      <c r="BT27" s="70"/>
      <c r="BU27" s="70"/>
      <c r="BV27" s="71"/>
      <c r="BX27" s="64"/>
      <c r="BY27" s="65"/>
      <c r="BZ27" s="65"/>
      <c r="CA27" s="65"/>
      <c r="CB27" s="65"/>
      <c r="CC27" s="66"/>
    </row>
    <row r="28" spans="1:81" ht="15.75" customHeight="1">
      <c r="A28" s="57"/>
      <c r="B28" s="43"/>
      <c r="C28" s="38"/>
      <c r="D28" s="38"/>
      <c r="E28" s="38"/>
      <c r="F28" s="42"/>
      <c r="G28" s="41"/>
      <c r="H28" s="38"/>
      <c r="I28" s="38"/>
      <c r="J28" s="38"/>
      <c r="K28" s="38"/>
      <c r="L28" s="38"/>
      <c r="M28" s="38"/>
      <c r="N28" s="38"/>
      <c r="O28" s="38"/>
      <c r="P28" s="38"/>
      <c r="Q28" s="38"/>
      <c r="R28" s="38"/>
      <c r="S28" s="38"/>
      <c r="T28" s="38"/>
      <c r="U28" s="38"/>
      <c r="V28" s="38"/>
      <c r="W28" s="38"/>
      <c r="X28" s="38"/>
      <c r="Y28" s="38"/>
      <c r="Z28" s="38"/>
      <c r="AA28" s="38"/>
      <c r="AB28" s="38"/>
      <c r="AC28" s="38"/>
      <c r="AD28" s="38"/>
      <c r="AE28" s="40"/>
      <c r="AF28" s="39"/>
      <c r="AG28" s="38"/>
      <c r="AH28" s="38"/>
      <c r="AI28" s="38"/>
      <c r="AJ28" s="37"/>
      <c r="BO28" s="278"/>
      <c r="BQ28" s="70" t="s">
        <v>94</v>
      </c>
      <c r="BR28" s="70"/>
      <c r="BS28" s="87" t="str">
        <f>IF(BS11&gt;=0.9,"YES","NO")</f>
        <v>YES</v>
      </c>
      <c r="BV28" s="100"/>
      <c r="BX28" s="64" t="s">
        <v>70</v>
      </c>
      <c r="BY28" s="65"/>
      <c r="BZ28" s="65"/>
      <c r="CA28" s="65"/>
      <c r="CB28" s="65"/>
      <c r="CC28" s="66"/>
    </row>
    <row r="29" spans="1:81" ht="15.75" customHeight="1">
      <c r="A29" s="57"/>
      <c r="B29" s="43"/>
      <c r="C29" s="38"/>
      <c r="D29" s="38"/>
      <c r="E29" s="38"/>
      <c r="F29" s="42"/>
      <c r="G29" s="41"/>
      <c r="H29" s="38"/>
      <c r="I29" s="38"/>
      <c r="J29" s="38"/>
      <c r="K29" s="38"/>
      <c r="L29" s="38"/>
      <c r="M29" s="38"/>
      <c r="N29" s="38"/>
      <c r="O29" s="38"/>
      <c r="P29" s="38"/>
      <c r="Q29" s="38"/>
      <c r="R29" s="38"/>
      <c r="S29" s="38"/>
      <c r="T29" s="38"/>
      <c r="U29" s="38"/>
      <c r="V29" s="38"/>
      <c r="W29" s="38"/>
      <c r="X29" s="38"/>
      <c r="Y29" s="38"/>
      <c r="Z29" s="38"/>
      <c r="AA29" s="38"/>
      <c r="AB29" s="38"/>
      <c r="AC29" s="38"/>
      <c r="AD29" s="38"/>
      <c r="AE29" s="40"/>
      <c r="AF29" s="39"/>
      <c r="AG29" s="38"/>
      <c r="AH29" s="38"/>
      <c r="AI29" s="38"/>
      <c r="AJ29" s="37"/>
      <c r="BO29" s="278"/>
      <c r="BQ29" s="69" t="s">
        <v>92</v>
      </c>
      <c r="BS29" s="87" t="str">
        <f>IF(BS10&gt;=0.45,"YES","NO")</f>
        <v>YES</v>
      </c>
      <c r="BT29" s="70"/>
      <c r="BU29" s="101"/>
      <c r="BV29" s="90"/>
      <c r="BX29" s="108"/>
      <c r="BY29" s="78" t="s">
        <v>25</v>
      </c>
      <c r="BZ29" s="78" t="s">
        <v>85</v>
      </c>
      <c r="CA29" s="78" t="s">
        <v>86</v>
      </c>
      <c r="CB29" s="78" t="s">
        <v>87</v>
      </c>
      <c r="CC29" s="66"/>
    </row>
    <row r="30" spans="1:81" ht="15.75" customHeight="1">
      <c r="A30" s="57"/>
      <c r="B30" s="43"/>
      <c r="C30" s="38"/>
      <c r="D30" s="38"/>
      <c r="E30" s="38"/>
      <c r="F30" s="42"/>
      <c r="G30" s="41"/>
      <c r="H30" s="38"/>
      <c r="I30" s="38"/>
      <c r="J30" s="38"/>
      <c r="K30" s="38"/>
      <c r="L30" s="38"/>
      <c r="M30" s="38"/>
      <c r="N30" s="38"/>
      <c r="O30" s="38"/>
      <c r="P30" s="38"/>
      <c r="Q30" s="38"/>
      <c r="R30" s="38"/>
      <c r="S30" s="38"/>
      <c r="T30" s="38"/>
      <c r="U30" s="38"/>
      <c r="V30" s="38"/>
      <c r="W30" s="38"/>
      <c r="X30" s="38"/>
      <c r="Y30" s="38"/>
      <c r="Z30" s="38"/>
      <c r="AA30" s="38"/>
      <c r="AB30" s="38"/>
      <c r="AC30" s="38"/>
      <c r="AD30" s="38"/>
      <c r="AE30" s="40"/>
      <c r="AF30" s="39"/>
      <c r="AG30" s="38"/>
      <c r="AH30" s="38"/>
      <c r="AI30" s="38"/>
      <c r="AJ30" s="37"/>
      <c r="BO30" s="278"/>
      <c r="BQ30" s="106" t="s">
        <v>95</v>
      </c>
      <c r="BR30" s="70"/>
      <c r="BS30" s="87" t="str">
        <f>IF(BS12&lt;=0.38,"YES","NO")</f>
        <v>YES</v>
      </c>
      <c r="BV30" s="100"/>
      <c r="BX30" s="64"/>
      <c r="BY30" s="65"/>
      <c r="BZ30" s="65"/>
      <c r="CA30" s="65"/>
      <c r="CB30" s="65"/>
      <c r="CC30" s="66"/>
    </row>
    <row r="31" spans="1:81" ht="15.75" customHeight="1">
      <c r="A31" s="57"/>
      <c r="B31" s="43"/>
      <c r="C31" s="38"/>
      <c r="D31" s="38"/>
      <c r="E31" s="38"/>
      <c r="F31" s="42"/>
      <c r="G31" s="41"/>
      <c r="H31" s="38"/>
      <c r="I31" s="38"/>
      <c r="J31" s="38"/>
      <c r="K31" s="38"/>
      <c r="L31" s="38"/>
      <c r="M31" s="38"/>
      <c r="N31" s="38"/>
      <c r="O31" s="38"/>
      <c r="P31" s="38"/>
      <c r="Q31" s="38"/>
      <c r="R31" s="38"/>
      <c r="S31" s="38"/>
      <c r="T31" s="38"/>
      <c r="U31" s="38"/>
      <c r="V31" s="38"/>
      <c r="W31" s="38"/>
      <c r="X31" s="38"/>
      <c r="Y31" s="38"/>
      <c r="Z31" s="38"/>
      <c r="AA31" s="38"/>
      <c r="AB31" s="38"/>
      <c r="AC31" s="38"/>
      <c r="AD31" s="38"/>
      <c r="AE31" s="40"/>
      <c r="AF31" s="39"/>
      <c r="AG31" s="38"/>
      <c r="AH31" s="38"/>
      <c r="AI31" s="38"/>
      <c r="AJ31" s="37"/>
      <c r="BO31" s="278"/>
      <c r="BT31" s="70"/>
      <c r="BU31" s="101"/>
      <c r="BV31" s="90"/>
      <c r="BX31" s="64" t="s">
        <v>58</v>
      </c>
      <c r="BY31" s="65"/>
      <c r="BZ31" s="65"/>
      <c r="CA31" s="65"/>
      <c r="CB31" s="65"/>
      <c r="CC31" s="66"/>
    </row>
    <row r="32" spans="1:81" ht="15.75" customHeight="1">
      <c r="A32" s="57"/>
      <c r="B32" s="43"/>
      <c r="C32" s="38"/>
      <c r="D32" s="38"/>
      <c r="E32" s="38"/>
      <c r="F32" s="42"/>
      <c r="G32" s="41"/>
      <c r="H32" s="38"/>
      <c r="I32" s="38"/>
      <c r="J32" s="38"/>
      <c r="K32" s="38"/>
      <c r="L32" s="38"/>
      <c r="M32" s="38"/>
      <c r="N32" s="38"/>
      <c r="O32" s="38"/>
      <c r="P32" s="38"/>
      <c r="Q32" s="38"/>
      <c r="R32" s="38"/>
      <c r="S32" s="38"/>
      <c r="T32" s="38"/>
      <c r="U32" s="38"/>
      <c r="V32" s="38"/>
      <c r="W32" s="38"/>
      <c r="X32" s="38"/>
      <c r="Y32" s="38"/>
      <c r="Z32" s="38"/>
      <c r="AA32" s="38"/>
      <c r="AB32" s="38"/>
      <c r="AC32" s="38"/>
      <c r="AD32" s="38"/>
      <c r="AE32" s="40"/>
      <c r="AF32" s="39"/>
      <c r="AG32" s="38"/>
      <c r="AH32" s="38"/>
      <c r="AI32" s="38"/>
      <c r="AJ32" s="37"/>
      <c r="BO32" s="278"/>
      <c r="BQ32" s="69" t="s">
        <v>122</v>
      </c>
      <c r="BR32" s="106"/>
      <c r="BS32" s="87" t="str">
        <f>IF(BS27="NO","NO",IF(BS28="NO","NO",IF(BS29="NO","NO",IF(BS30="NO","NO","YES"))))</f>
        <v>YES</v>
      </c>
      <c r="BT32" s="70"/>
      <c r="BV32" s="100"/>
      <c r="BX32" s="105" t="s">
        <v>71</v>
      </c>
      <c r="BY32" s="78"/>
      <c r="BZ32" s="78"/>
      <c r="CA32" s="78"/>
      <c r="CB32" s="78"/>
      <c r="CC32" s="66"/>
    </row>
    <row r="33" spans="1:81" ht="15.75" customHeight="1" thickBot="1">
      <c r="A33" s="57"/>
      <c r="B33" s="43"/>
      <c r="C33" s="38"/>
      <c r="D33" s="38"/>
      <c r="E33" s="38"/>
      <c r="F33" s="42"/>
      <c r="G33" s="41"/>
      <c r="H33" s="38"/>
      <c r="I33" s="38"/>
      <c r="J33" s="38"/>
      <c r="K33" s="38"/>
      <c r="L33" s="38"/>
      <c r="M33" s="38"/>
      <c r="N33" s="38"/>
      <c r="O33" s="38"/>
      <c r="P33" s="38"/>
      <c r="Q33" s="38"/>
      <c r="R33" s="38"/>
      <c r="S33" s="38"/>
      <c r="T33" s="38"/>
      <c r="U33" s="38"/>
      <c r="V33" s="38"/>
      <c r="W33" s="38"/>
      <c r="X33" s="38"/>
      <c r="Y33" s="38"/>
      <c r="Z33" s="38"/>
      <c r="AA33" s="38"/>
      <c r="AB33" s="38"/>
      <c r="AC33" s="38"/>
      <c r="AD33" s="38"/>
      <c r="AE33" s="40"/>
      <c r="AF33" s="39"/>
      <c r="AG33" s="38"/>
      <c r="AH33" s="38"/>
      <c r="AI33" s="38"/>
      <c r="AJ33" s="37"/>
      <c r="BO33" s="278"/>
      <c r="BQ33" s="79"/>
      <c r="BR33" s="80"/>
      <c r="BS33" s="80"/>
      <c r="BT33" s="80"/>
      <c r="BU33" s="111"/>
      <c r="BV33" s="81"/>
      <c r="BX33" s="64" t="s">
        <v>72</v>
      </c>
      <c r="BY33" s="65"/>
      <c r="BZ33" s="65"/>
      <c r="CA33" s="65"/>
      <c r="CB33" s="65"/>
      <c r="CC33" s="66"/>
    </row>
    <row r="34" spans="1:81" ht="15.75" customHeight="1" thickBot="1">
      <c r="A34" s="57"/>
      <c r="B34" s="43"/>
      <c r="C34" s="38"/>
      <c r="D34" s="38"/>
      <c r="E34" s="38"/>
      <c r="F34" s="42"/>
      <c r="G34" s="41"/>
      <c r="H34" s="38"/>
      <c r="I34" s="38"/>
      <c r="J34" s="38"/>
      <c r="K34" s="38"/>
      <c r="L34" s="38"/>
      <c r="M34" s="38"/>
      <c r="N34" s="38"/>
      <c r="O34" s="38"/>
      <c r="P34" s="38"/>
      <c r="Q34" s="38"/>
      <c r="R34" s="38"/>
      <c r="S34" s="38"/>
      <c r="T34" s="38"/>
      <c r="U34" s="38"/>
      <c r="V34" s="38"/>
      <c r="W34" s="38"/>
      <c r="X34" s="38"/>
      <c r="Y34" s="38"/>
      <c r="Z34" s="38"/>
      <c r="AA34" s="38"/>
      <c r="AB34" s="38"/>
      <c r="AC34" s="38"/>
      <c r="AD34" s="38"/>
      <c r="AE34" s="40"/>
      <c r="AF34" s="39"/>
      <c r="AG34" s="38"/>
      <c r="AH34" s="38"/>
      <c r="AI34" s="38"/>
      <c r="AJ34" s="37"/>
      <c r="BO34" s="278"/>
      <c r="BX34" s="105"/>
      <c r="BY34" s="65"/>
      <c r="BZ34" s="65"/>
      <c r="CA34" s="65"/>
      <c r="CB34" s="65"/>
      <c r="CC34" s="66"/>
    </row>
    <row r="35" spans="1:81" ht="15.75" customHeight="1" thickBot="1">
      <c r="A35" s="57"/>
      <c r="B35" s="43"/>
      <c r="C35" s="38"/>
      <c r="D35" s="38"/>
      <c r="E35" s="38"/>
      <c r="F35" s="42"/>
      <c r="G35" s="41"/>
      <c r="H35" s="38"/>
      <c r="I35" s="38"/>
      <c r="J35" s="38"/>
      <c r="K35" s="38"/>
      <c r="L35" s="38"/>
      <c r="M35" s="38"/>
      <c r="N35" s="38"/>
      <c r="O35" s="38"/>
      <c r="P35" s="38"/>
      <c r="Q35" s="38"/>
      <c r="R35" s="38"/>
      <c r="S35" s="38"/>
      <c r="T35" s="38"/>
      <c r="U35" s="38"/>
      <c r="V35" s="38"/>
      <c r="W35" s="38"/>
      <c r="X35" s="38"/>
      <c r="Y35" s="38"/>
      <c r="Z35" s="38"/>
      <c r="AA35" s="38"/>
      <c r="AB35" s="38"/>
      <c r="AC35" s="38"/>
      <c r="AD35" s="38"/>
      <c r="AE35" s="40"/>
      <c r="AF35" s="39"/>
      <c r="AG35" s="38"/>
      <c r="AH35" s="38"/>
      <c r="AI35" s="38"/>
      <c r="AJ35" s="37"/>
      <c r="BO35" s="278"/>
      <c r="BQ35" s="275" t="s">
        <v>78</v>
      </c>
      <c r="BR35" s="276"/>
      <c r="BS35" s="276"/>
      <c r="BT35" s="276"/>
      <c r="BU35" s="276"/>
      <c r="BV35" s="277"/>
      <c r="BX35" s="64" t="s">
        <v>109</v>
      </c>
      <c r="BY35" s="65"/>
      <c r="BZ35" s="65"/>
      <c r="CA35" s="65"/>
      <c r="CB35" s="65"/>
      <c r="CC35" s="66"/>
    </row>
    <row r="36" spans="1:81" ht="15.75" customHeight="1" thickBot="1">
      <c r="A36" s="57"/>
      <c r="B36" s="43"/>
      <c r="C36" s="38"/>
      <c r="D36" s="38"/>
      <c r="E36" s="38"/>
      <c r="F36" s="42"/>
      <c r="G36" s="41"/>
      <c r="H36" s="38"/>
      <c r="I36" s="38"/>
      <c r="J36" s="38"/>
      <c r="K36" s="38"/>
      <c r="L36" s="38"/>
      <c r="M36" s="38"/>
      <c r="N36" s="38"/>
      <c r="O36" s="38"/>
      <c r="P36" s="38"/>
      <c r="Q36" s="38"/>
      <c r="R36" s="38"/>
      <c r="S36" s="38"/>
      <c r="T36" s="38"/>
      <c r="U36" s="38"/>
      <c r="V36" s="38"/>
      <c r="W36" s="38"/>
      <c r="X36" s="38"/>
      <c r="Y36" s="38"/>
      <c r="Z36" s="38"/>
      <c r="AA36" s="38"/>
      <c r="AB36" s="38"/>
      <c r="AC36" s="38"/>
      <c r="AD36" s="38"/>
      <c r="AE36" s="40"/>
      <c r="AF36" s="39"/>
      <c r="AG36" s="38"/>
      <c r="AH36" s="38"/>
      <c r="AI36" s="38"/>
      <c r="AJ36" s="37"/>
      <c r="BO36" s="278"/>
      <c r="BQ36" s="69" t="str">
        <f>IF(BS32="YES","   Flow Rate Over Weir, Q =","")</f>
        <v xml:space="preserve">   Flow Rate Over Weir, Q =</v>
      </c>
      <c r="BS36" s="130">
        <f>IF(BS17="NO","",IF(BS18="NO","",IF(BS32="NO","",1.36*(BS12^2.48))))</f>
        <v>1.2803880923648394E-2</v>
      </c>
      <c r="BT36" s="118" t="s">
        <v>99</v>
      </c>
      <c r="BU36" s="70"/>
      <c r="BV36" s="71"/>
      <c r="BX36" s="64"/>
      <c r="BY36" s="65"/>
      <c r="BZ36" s="65"/>
      <c r="CA36" s="65"/>
      <c r="CB36" s="95"/>
      <c r="CC36" s="66"/>
    </row>
    <row r="37" spans="1:81" ht="15.75" customHeight="1">
      <c r="A37" s="57"/>
      <c r="B37" s="43"/>
      <c r="C37" s="38"/>
      <c r="D37" s="38"/>
      <c r="E37" s="38"/>
      <c r="F37" s="42"/>
      <c r="G37" s="41"/>
      <c r="H37" s="38"/>
      <c r="I37" s="38"/>
      <c r="J37" s="38"/>
      <c r="K37" s="38"/>
      <c r="L37" s="38"/>
      <c r="M37" s="38"/>
      <c r="N37" s="38"/>
      <c r="O37" s="38"/>
      <c r="P37" s="38"/>
      <c r="Q37" s="38"/>
      <c r="R37" s="38"/>
      <c r="S37" s="38"/>
      <c r="T37" s="38"/>
      <c r="U37" s="38"/>
      <c r="V37" s="38"/>
      <c r="W37" s="38"/>
      <c r="X37" s="38"/>
      <c r="Y37" s="38"/>
      <c r="Z37" s="38"/>
      <c r="AA37" s="38"/>
      <c r="AB37" s="38"/>
      <c r="AC37" s="38"/>
      <c r="AD37" s="38"/>
      <c r="AE37" s="40"/>
      <c r="AF37" s="39"/>
      <c r="AG37" s="38"/>
      <c r="AH37" s="38"/>
      <c r="AI37" s="38"/>
      <c r="AJ37" s="37"/>
      <c r="BO37" s="278"/>
      <c r="BQ37" s="112" t="str">
        <f>IF(BS17="NO","      The general sharp-crested weir requirements are not met.",IF(BS18="NO","      The general sharp-crested weir requirements are not met.",IF(BS32="YES","","      The conditions required for using the Cone equation are not met.")))</f>
        <v/>
      </c>
      <c r="BR37" s="70"/>
      <c r="BS37" s="131">
        <f>IF(BS36="","",BS36*1000*60)</f>
        <v>768.23285541890368</v>
      </c>
      <c r="BT37" s="118" t="s">
        <v>100</v>
      </c>
      <c r="BU37" s="101"/>
      <c r="BV37" s="90"/>
      <c r="BX37" s="107" t="s">
        <v>73</v>
      </c>
      <c r="BY37" s="65"/>
      <c r="BZ37" s="65"/>
      <c r="CA37" s="65"/>
      <c r="CB37" s="95"/>
      <c r="CC37" s="66"/>
    </row>
    <row r="38" spans="1:81" ht="15.75" customHeight="1" thickBot="1">
      <c r="A38" s="57"/>
      <c r="B38" s="36"/>
      <c r="C38" s="31"/>
      <c r="D38" s="31"/>
      <c r="E38" s="31"/>
      <c r="F38" s="35"/>
      <c r="G38" s="34"/>
      <c r="H38" s="31"/>
      <c r="I38" s="31"/>
      <c r="J38" s="31"/>
      <c r="K38" s="31"/>
      <c r="L38" s="31"/>
      <c r="M38" s="31"/>
      <c r="N38" s="31"/>
      <c r="O38" s="31"/>
      <c r="P38" s="31"/>
      <c r="Q38" s="31"/>
      <c r="R38" s="31"/>
      <c r="S38" s="31"/>
      <c r="T38" s="31"/>
      <c r="U38" s="31"/>
      <c r="V38" s="31"/>
      <c r="W38" s="31"/>
      <c r="X38" s="31"/>
      <c r="Y38" s="31"/>
      <c r="Z38" s="31"/>
      <c r="AA38" s="31"/>
      <c r="AB38" s="31"/>
      <c r="AC38" s="31"/>
      <c r="AD38" s="31"/>
      <c r="AE38" s="33"/>
      <c r="AF38" s="32"/>
      <c r="AG38" s="31"/>
      <c r="AH38" s="31"/>
      <c r="AI38" s="31"/>
      <c r="AJ38" s="30"/>
      <c r="BO38" s="278"/>
      <c r="BQ38" s="112" t="str">
        <f>IF(BS17="NO","      The general sharp-crested weir requirements are not met.",IF(BS18="NO","      The general sharp-crested weir requirements are not met.",IF(BS32="YES","","         See the calculations in the next section below.")))</f>
        <v/>
      </c>
      <c r="BR38" s="70"/>
      <c r="BS38" s="70"/>
      <c r="BT38" s="70"/>
      <c r="BU38" s="101"/>
      <c r="BV38" s="90"/>
      <c r="BX38" s="105" t="s">
        <v>88</v>
      </c>
      <c r="BY38" s="65"/>
      <c r="BZ38" s="65"/>
      <c r="CA38" s="65"/>
      <c r="CB38" s="65"/>
      <c r="CC38" s="66"/>
    </row>
    <row r="39" spans="1:81" ht="15.75" customHeight="1">
      <c r="BO39" s="278"/>
      <c r="BQ39" s="69"/>
      <c r="BR39" s="70"/>
      <c r="BS39" s="70"/>
      <c r="BT39" s="70"/>
      <c r="BU39" s="101"/>
      <c r="BV39" s="90"/>
      <c r="BX39" s="108"/>
      <c r="BY39" s="78" t="s">
        <v>26</v>
      </c>
      <c r="BZ39" s="78" t="s">
        <v>89</v>
      </c>
      <c r="CA39" s="78" t="s">
        <v>90</v>
      </c>
      <c r="CB39" s="78" t="s">
        <v>91</v>
      </c>
      <c r="CC39" s="66"/>
    </row>
    <row r="40" spans="1:81" ht="15.75" customHeight="1">
      <c r="BO40" s="278"/>
      <c r="BV40" s="90"/>
      <c r="BX40" s="64"/>
      <c r="BY40" s="65"/>
      <c r="BZ40" s="78"/>
      <c r="CA40" s="65"/>
      <c r="CB40" s="65"/>
      <c r="CC40" s="66"/>
    </row>
    <row r="41" spans="1:81" ht="15.75" customHeight="1" thickBot="1">
      <c r="BO41" s="278"/>
      <c r="BQ41" s="79"/>
      <c r="BR41" s="93"/>
      <c r="BS41" s="93"/>
      <c r="BT41" s="93"/>
      <c r="BU41" s="111"/>
      <c r="BV41" s="81"/>
      <c r="BX41" s="64" t="s">
        <v>29</v>
      </c>
      <c r="BY41" s="65"/>
      <c r="BZ41" s="65"/>
      <c r="CA41" s="65"/>
      <c r="CB41" s="65"/>
      <c r="CC41" s="66"/>
    </row>
    <row r="42" spans="1:81" ht="15.75" customHeight="1">
      <c r="BO42" s="278"/>
      <c r="BX42" s="64"/>
      <c r="BY42" s="65"/>
      <c r="BZ42" s="78"/>
      <c r="CA42" s="65"/>
      <c r="CB42" s="65"/>
      <c r="CC42" s="66"/>
    </row>
    <row r="43" spans="1:81" ht="15.75" customHeight="1">
      <c r="BQ43" s="82" t="s">
        <v>8</v>
      </c>
      <c r="BX43" s="64"/>
      <c r="BY43" s="65"/>
      <c r="BZ43" s="65"/>
      <c r="CA43" s="65"/>
      <c r="CB43" s="65"/>
      <c r="CC43" s="66"/>
    </row>
    <row r="44" spans="1:81" ht="15.75" customHeight="1" thickBot="1">
      <c r="BO44" s="278" t="s">
        <v>17</v>
      </c>
      <c r="BX44" s="64"/>
      <c r="BY44" s="65"/>
      <c r="BZ44" s="78"/>
      <c r="CA44" s="65"/>
      <c r="CB44" s="65"/>
      <c r="CC44" s="66"/>
    </row>
    <row r="45" spans="1:81" ht="15.75" customHeight="1">
      <c r="BO45" s="278"/>
      <c r="BQ45" s="275" t="s">
        <v>75</v>
      </c>
      <c r="BR45" s="276"/>
      <c r="BS45" s="276"/>
      <c r="BT45" s="276"/>
      <c r="BU45" s="276"/>
      <c r="BV45" s="277"/>
      <c r="BX45" s="64"/>
      <c r="BY45" s="65"/>
      <c r="BZ45" s="65"/>
      <c r="CA45" s="65"/>
      <c r="CB45" s="65"/>
      <c r="CC45" s="66"/>
    </row>
    <row r="46" spans="1:81" ht="15.75" customHeight="1">
      <c r="BO46" s="278"/>
      <c r="BQ46" s="69" t="s">
        <v>77</v>
      </c>
      <c r="BS46" s="87" t="str">
        <f>IF(BS12/BS11&lt;=0.4,"YES","NO")</f>
        <v>YES</v>
      </c>
      <c r="BT46" s="70"/>
      <c r="BU46" s="70"/>
      <c r="BV46" s="71"/>
      <c r="BX46" s="64"/>
      <c r="BY46" s="65"/>
      <c r="BZ46" s="78"/>
      <c r="CA46" s="65"/>
      <c r="CB46" s="65"/>
      <c r="CC46" s="66"/>
    </row>
    <row r="47" spans="1:81" ht="15.75" customHeight="1">
      <c r="BO47" s="278"/>
      <c r="BQ47" s="70" t="s">
        <v>98</v>
      </c>
      <c r="BR47" s="70"/>
      <c r="BS47" s="87" t="str">
        <f>IF(BS11&gt;=0.6,"YES","NO")</f>
        <v>YES</v>
      </c>
      <c r="BV47" s="100"/>
      <c r="BX47" s="64"/>
      <c r="BY47" s="65"/>
      <c r="BZ47" s="65"/>
      <c r="CA47" s="65"/>
      <c r="CB47" s="65"/>
      <c r="CC47" s="66"/>
    </row>
    <row r="48" spans="1:81" ht="15.75" customHeight="1">
      <c r="BO48" s="278"/>
      <c r="BQ48" s="69" t="s">
        <v>96</v>
      </c>
      <c r="BS48" s="87" t="str">
        <f>IF(BS10&gt;=0.1,"YES","NO")</f>
        <v>YES</v>
      </c>
      <c r="BT48" s="70"/>
      <c r="BU48" s="101"/>
      <c r="BV48" s="90"/>
      <c r="BX48" s="132"/>
      <c r="BY48" s="65"/>
      <c r="BZ48" s="78"/>
      <c r="CA48" s="65"/>
      <c r="CB48" s="65"/>
      <c r="CC48" s="66"/>
    </row>
    <row r="49" spans="67:81" ht="15.75" customHeight="1">
      <c r="BO49" s="278"/>
      <c r="BQ49" s="106" t="s">
        <v>97</v>
      </c>
      <c r="BR49" s="70"/>
      <c r="BS49" s="87" t="str">
        <f>IF(BS12&lt;=0.6,"YES","NO")</f>
        <v>YES</v>
      </c>
      <c r="BV49" s="100"/>
      <c r="BX49" s="132"/>
      <c r="BY49" s="65"/>
      <c r="BZ49" s="78"/>
      <c r="CA49" s="65"/>
      <c r="CB49" s="65"/>
      <c r="CC49" s="66"/>
    </row>
    <row r="50" spans="67:81" ht="15.75" customHeight="1">
      <c r="BO50" s="278"/>
      <c r="BQ50" s="69"/>
      <c r="BR50" s="70"/>
      <c r="BS50" s="70"/>
      <c r="BT50" s="70"/>
      <c r="BU50" s="101"/>
      <c r="BV50" s="90"/>
      <c r="BX50" s="132"/>
      <c r="BY50" s="65"/>
      <c r="BZ50" s="78"/>
      <c r="CA50" s="65"/>
      <c r="CB50" s="65"/>
      <c r="CC50" s="66"/>
    </row>
    <row r="51" spans="67:81" ht="15.75" customHeight="1">
      <c r="BO51" s="278"/>
      <c r="BQ51" s="69" t="s">
        <v>123</v>
      </c>
      <c r="BR51" s="106"/>
      <c r="BS51" s="87" t="str">
        <f>IF(BS46="NO","NO",IF(BS47="NO","NO",IF(BS48="NO","NO",IF(BS49="NO","NO","YES"))))</f>
        <v>YES</v>
      </c>
      <c r="BT51" s="70"/>
      <c r="BV51" s="100"/>
      <c r="BX51" s="132"/>
      <c r="BY51" s="65"/>
      <c r="BZ51" s="78"/>
      <c r="CA51" s="65"/>
      <c r="CB51" s="65"/>
      <c r="CC51" s="66"/>
    </row>
    <row r="52" spans="67:81" ht="15.75" customHeight="1" thickBot="1">
      <c r="BO52" s="278"/>
      <c r="BQ52" s="79"/>
      <c r="BR52" s="80"/>
      <c r="BS52" s="80"/>
      <c r="BT52" s="80"/>
      <c r="BU52" s="111"/>
      <c r="BV52" s="81"/>
      <c r="BX52" s="132"/>
      <c r="BY52" s="65"/>
      <c r="BZ52" s="78"/>
      <c r="CA52" s="65"/>
      <c r="CB52" s="65"/>
      <c r="CC52" s="66"/>
    </row>
    <row r="53" spans="67:81" ht="15.75" customHeight="1" thickBot="1">
      <c r="BO53" s="278"/>
      <c r="BX53" s="132"/>
      <c r="BY53" s="65"/>
      <c r="BZ53" s="78"/>
      <c r="CA53" s="65"/>
      <c r="CB53" s="65"/>
      <c r="CC53" s="66"/>
    </row>
    <row r="54" spans="67:81" ht="15.75" customHeight="1">
      <c r="BO54" s="278"/>
      <c r="BQ54" s="275" t="s">
        <v>28</v>
      </c>
      <c r="BR54" s="276"/>
      <c r="BS54" s="276"/>
      <c r="BT54" s="276"/>
      <c r="BU54" s="276"/>
      <c r="BV54" s="277"/>
      <c r="BX54" s="132"/>
      <c r="BY54" s="65"/>
      <c r="BZ54" s="78"/>
      <c r="CA54" s="65"/>
      <c r="CB54" s="65"/>
      <c r="CC54" s="66"/>
    </row>
    <row r="55" spans="67:81" ht="15.75" customHeight="1">
      <c r="BO55" s="278"/>
      <c r="BQ55" s="69" t="s">
        <v>11</v>
      </c>
      <c r="BS55" s="87">
        <f>BS12/BS10</f>
        <v>0.2</v>
      </c>
      <c r="BT55" s="70"/>
      <c r="BU55" s="70"/>
      <c r="BV55" s="71"/>
      <c r="BX55" s="64" t="s">
        <v>30</v>
      </c>
      <c r="BY55" s="65"/>
      <c r="BZ55" s="78"/>
      <c r="CA55" s="65"/>
      <c r="CB55" s="65"/>
      <c r="CC55" s="66"/>
    </row>
    <row r="56" spans="67:81" ht="15.75" customHeight="1">
      <c r="BO56" s="278"/>
      <c r="BQ56" s="70" t="s">
        <v>12</v>
      </c>
      <c r="BR56" s="70"/>
      <c r="BS56" s="87">
        <f>BS10/BS11</f>
        <v>0.25000000000000006</v>
      </c>
      <c r="BV56" s="100"/>
      <c r="BX56" s="64" t="s">
        <v>31</v>
      </c>
      <c r="BY56" s="65"/>
      <c r="BZ56" s="65"/>
      <c r="CA56" s="65"/>
      <c r="CB56" s="65"/>
      <c r="CC56" s="66"/>
    </row>
    <row r="57" spans="67:81" ht="15.75" customHeight="1">
      <c r="BO57" s="278"/>
      <c r="BQ57" s="69"/>
      <c r="BR57" s="70"/>
      <c r="BS57" s="70"/>
      <c r="BT57" s="70"/>
      <c r="BU57" s="101"/>
      <c r="BV57" s="90"/>
      <c r="BX57" s="132" t="s">
        <v>32</v>
      </c>
      <c r="BY57" s="65"/>
      <c r="BZ57" s="78"/>
      <c r="CA57" s="65"/>
      <c r="CB57" s="65"/>
      <c r="CC57" s="66"/>
    </row>
    <row r="58" spans="67:81" ht="15.75" customHeight="1">
      <c r="BO58" s="278"/>
      <c r="BQ58" s="133" t="s">
        <v>114</v>
      </c>
      <c r="BR58" s="70"/>
      <c r="BS58" s="87">
        <f>IF(BS56&lt;0.1,"P/B too low",IF(BS56&lt;0.2,0.1,IF(BS56&lt;0.25,0.2,IF(BS56&lt;0.3,0.25,IF(BS56&lt;0.4,0.3,IF(BS56&lt;0.5,0.4,IF(BS56&lt;0.6,0.5,IF(BS56&lt;0.7,0.6,IF(BS56&lt;0.8,0.7,IF(BS56&lt;0.9,0.8,IF(BS56&lt;1,0.9,"P/B too high")))))))))))</f>
        <v>0.25</v>
      </c>
      <c r="BT58" s="70"/>
      <c r="BV58" s="100"/>
      <c r="BX58" s="132"/>
      <c r="BY58" s="65"/>
      <c r="BZ58" s="78"/>
      <c r="CA58" s="65"/>
      <c r="CB58" s="65"/>
      <c r="CC58" s="66"/>
    </row>
    <row r="59" spans="67:81" ht="15.75" customHeight="1" thickBot="1">
      <c r="BO59" s="278"/>
      <c r="BQ59" s="133" t="s">
        <v>115</v>
      </c>
      <c r="BR59" s="70"/>
      <c r="BS59" s="87">
        <f>IF(BS56&lt;0.1,"P/B too low",IF(BS56&lt;0.2,0.2,IF(BS56&lt;0.25,0.25,IF(BS56&lt;0.3,0.3,IF(BS56&lt;0.4,0.4,IF(BS56&lt;0.5,0.5,IF(BS56&lt;0.6,0.6,IF(BS56&lt;0.7,0.7,IF(BS56&lt;0.8,0.8,IF(BS56&lt;0.9,0.9,IF(BS56&lt;1,1,"P/B too high")))))))))))</f>
        <v>0.3</v>
      </c>
      <c r="BT59" s="70"/>
      <c r="BV59" s="90"/>
      <c r="BX59" s="64" t="s">
        <v>44</v>
      </c>
      <c r="BY59" s="65"/>
      <c r="BZ59" s="65"/>
      <c r="CA59" s="65"/>
      <c r="CB59" s="65"/>
      <c r="CC59" s="66"/>
    </row>
    <row r="60" spans="67:81" ht="15.75" customHeight="1" thickBot="1">
      <c r="BO60" s="278"/>
      <c r="BQ60" s="69" t="s">
        <v>14</v>
      </c>
      <c r="BS60" s="2">
        <f>BS58</f>
        <v>0.25</v>
      </c>
      <c r="BT60" s="70"/>
      <c r="BU60" s="101"/>
      <c r="BV60" s="90"/>
      <c r="BX60" s="64" t="s">
        <v>49</v>
      </c>
      <c r="BY60" s="65"/>
      <c r="BZ60" s="65"/>
      <c r="CA60" s="65"/>
      <c r="CB60" s="65"/>
      <c r="CC60" s="66"/>
    </row>
    <row r="61" spans="67:81" ht="15.75" customHeight="1" thickBot="1">
      <c r="BO61" s="278"/>
      <c r="BR61" s="134" t="s">
        <v>13</v>
      </c>
      <c r="BS61" s="135">
        <f>(BY76*(BS55^4))+(BZ76*BS55^3)+(CA76*BS55^2)+(CB76*BS55)+CC76</f>
        <v>0.57946575999999994</v>
      </c>
      <c r="BU61" s="101"/>
      <c r="BV61" s="90"/>
      <c r="BX61" s="109" t="s">
        <v>48</v>
      </c>
      <c r="BY61" s="65"/>
      <c r="BZ61" s="78"/>
      <c r="CA61" s="65"/>
      <c r="CB61" s="65"/>
      <c r="CC61" s="66"/>
    </row>
    <row r="62" spans="67:81" ht="15.75" customHeight="1" thickBot="1">
      <c r="BO62" s="278"/>
      <c r="BQ62" s="69" t="s">
        <v>14</v>
      </c>
      <c r="BS62" s="2">
        <f>BS59</f>
        <v>0.3</v>
      </c>
      <c r="BU62" s="101"/>
      <c r="BV62" s="90"/>
      <c r="BX62" s="132"/>
      <c r="BY62" s="65"/>
      <c r="BZ62" s="78"/>
      <c r="CA62" s="65"/>
      <c r="CB62" s="65"/>
      <c r="CC62" s="66"/>
    </row>
    <row r="63" spans="67:81" ht="15.75" customHeight="1" thickBot="1">
      <c r="BO63" s="278"/>
      <c r="BQ63" s="69"/>
      <c r="BR63" s="134" t="s">
        <v>13</v>
      </c>
      <c r="BS63" s="135">
        <f>(BY77*(BS55^4))+(BZ77*BS55^3)+(CA77*BS55^2)+(CB77*BS55)+CC77</f>
        <v>0.57947704</v>
      </c>
      <c r="BT63" s="70"/>
      <c r="BU63" s="101"/>
      <c r="BV63" s="90"/>
      <c r="BX63" s="136" t="s">
        <v>27</v>
      </c>
      <c r="BY63" s="137"/>
      <c r="BZ63" s="137"/>
      <c r="CA63" s="137"/>
      <c r="CB63" s="137"/>
      <c r="CC63" s="138"/>
    </row>
    <row r="64" spans="67:81" ht="15.75" customHeight="1" thickBot="1">
      <c r="BO64" s="278"/>
      <c r="BQ64" s="69" t="s">
        <v>15</v>
      </c>
      <c r="BS64" s="2">
        <f>BS56</f>
        <v>0.25000000000000006</v>
      </c>
      <c r="BU64" s="101"/>
      <c r="BV64" s="90"/>
      <c r="BX64" s="139" t="s">
        <v>10</v>
      </c>
      <c r="BY64" s="140" t="s">
        <v>34</v>
      </c>
      <c r="BZ64" s="140" t="s">
        <v>35</v>
      </c>
      <c r="CA64" s="140" t="s">
        <v>36</v>
      </c>
      <c r="CB64" s="140" t="s">
        <v>37</v>
      </c>
      <c r="CC64" s="141" t="s">
        <v>38</v>
      </c>
    </row>
    <row r="65" spans="67:81" ht="15.75" customHeight="1" thickBot="1">
      <c r="BO65" s="278"/>
      <c r="BQ65" s="79"/>
      <c r="BR65" s="134" t="s">
        <v>13</v>
      </c>
      <c r="BS65" s="135">
        <f>BS61+((BS56-BS58)/(BS59-BS58))*(BS63-BS61)</f>
        <v>0.57946575999999994</v>
      </c>
      <c r="BT65" s="93"/>
      <c r="BU65" s="111"/>
      <c r="BV65" s="81"/>
      <c r="BX65" s="142">
        <v>0.1</v>
      </c>
      <c r="BY65" s="143">
        <v>0</v>
      </c>
      <c r="BZ65" s="143">
        <v>-4.5399999999999998E-3</v>
      </c>
      <c r="CA65" s="143">
        <v>2.0299999999999999E-2</v>
      </c>
      <c r="CB65" s="143">
        <v>-2.47E-2</v>
      </c>
      <c r="CC65" s="144">
        <v>0.58399999999999996</v>
      </c>
    </row>
    <row r="66" spans="67:81" ht="15.75" customHeight="1">
      <c r="BO66" s="278"/>
      <c r="BX66" s="142">
        <v>0.2</v>
      </c>
      <c r="BY66" s="143">
        <v>0</v>
      </c>
      <c r="BZ66" s="143">
        <v>-2.8900000000000002E-3</v>
      </c>
      <c r="CA66" s="143">
        <v>2.2599999999999999E-2</v>
      </c>
      <c r="CB66" s="143">
        <v>-2.3699999999999999E-2</v>
      </c>
      <c r="CC66" s="144">
        <v>0.58399999999999996</v>
      </c>
    </row>
    <row r="67" spans="67:81" ht="15.75" customHeight="1" thickBot="1">
      <c r="BO67" s="278"/>
      <c r="BX67" s="142">
        <v>0.25</v>
      </c>
      <c r="BY67" s="143">
        <v>0</v>
      </c>
      <c r="BZ67" s="143">
        <v>-2.2799999999999999E-3</v>
      </c>
      <c r="CA67" s="143">
        <v>2.41E-2</v>
      </c>
      <c r="CB67" s="143">
        <v>-2.24E-2</v>
      </c>
      <c r="CC67" s="144">
        <v>0.58299999999999996</v>
      </c>
    </row>
    <row r="68" spans="67:81" ht="15.75" customHeight="1" thickBot="1">
      <c r="BO68" s="278"/>
      <c r="BQ68" s="275" t="s">
        <v>80</v>
      </c>
      <c r="BR68" s="276"/>
      <c r="BS68" s="276"/>
      <c r="BT68" s="276"/>
      <c r="BU68" s="276"/>
      <c r="BV68" s="277"/>
      <c r="BX68" s="142">
        <v>0.3</v>
      </c>
      <c r="BY68" s="143">
        <v>0</v>
      </c>
      <c r="BZ68" s="143">
        <v>-4.3699999999999998E-3</v>
      </c>
      <c r="CA68" s="143">
        <v>3.2300000000000002E-2</v>
      </c>
      <c r="CB68" s="143">
        <v>-2.3900000000000001E-2</v>
      </c>
      <c r="CC68" s="144">
        <v>0.58299999999999996</v>
      </c>
    </row>
    <row r="69" spans="67:81" ht="15.75" customHeight="1" thickBot="1">
      <c r="BO69" s="278"/>
      <c r="BQ69" s="69"/>
      <c r="BR69" s="70"/>
      <c r="BS69" s="145" t="str">
        <f>IF(BS17="NO","",IF(BS18="NO","",IF(BS32="YES","",IF(BS51="YES",2.36*BS65*((BS12+0.00088)^2.5),""))))</f>
        <v/>
      </c>
      <c r="BT69" s="70"/>
      <c r="BU69" s="70"/>
      <c r="BV69" s="71"/>
      <c r="BX69" s="142">
        <v>0.4</v>
      </c>
      <c r="BY69" s="143">
        <v>0</v>
      </c>
      <c r="BZ69" s="143">
        <v>2.52E-2</v>
      </c>
      <c r="CA69" s="143">
        <v>-1.11E-2</v>
      </c>
      <c r="CB69" s="143">
        <v>5.2399999999999999E-3</v>
      </c>
      <c r="CC69" s="144">
        <v>0.57799999999999996</v>
      </c>
    </row>
    <row r="70" spans="67:81" ht="15.75" customHeight="1" thickBot="1">
      <c r="BO70" s="278"/>
      <c r="BQ70" s="69" t="s">
        <v>16</v>
      </c>
      <c r="BR70" s="118" t="s">
        <v>99</v>
      </c>
      <c r="BS70" s="146" t="str">
        <f>IF(BS69="","",BS69*1000*60)</f>
        <v/>
      </c>
      <c r="BT70" s="118" t="s">
        <v>100</v>
      </c>
      <c r="BV70" s="90"/>
      <c r="BX70" s="142">
        <v>0.5</v>
      </c>
      <c r="BY70" s="143">
        <v>0</v>
      </c>
      <c r="BZ70" s="143">
        <v>4.0299999999999997E-3</v>
      </c>
      <c r="CA70" s="143">
        <v>-1.5800000000000002E-2</v>
      </c>
      <c r="CB70" s="143">
        <v>8.9599999999999992E-3</v>
      </c>
      <c r="CC70" s="144">
        <v>0.57599999999999996</v>
      </c>
    </row>
    <row r="71" spans="67:81" ht="15.75" customHeight="1">
      <c r="BO71" s="278"/>
      <c r="BQ71" s="69"/>
      <c r="BU71" s="101"/>
      <c r="BV71" s="90"/>
      <c r="BX71" s="142">
        <v>0.6</v>
      </c>
      <c r="BY71" s="143">
        <v>0</v>
      </c>
      <c r="BZ71" s="147">
        <v>0.01</v>
      </c>
      <c r="CA71" s="147">
        <v>-9.2999999999999999E-2</v>
      </c>
      <c r="CB71" s="143">
        <v>4.9200000000000001E-2</v>
      </c>
      <c r="CC71" s="144">
        <v>0.57099999999999995</v>
      </c>
    </row>
    <row r="72" spans="67:81" ht="15.75" customHeight="1">
      <c r="BO72" s="278"/>
      <c r="BR72" s="70"/>
      <c r="BS72" s="112" t="str">
        <f>IF(BS17="NO","The general sharp-crested weir requirements are not met.",IF(BS18="NO","The general sharp-crested weir requirements are not met.",IF(BS32="YES","The weir is fully contracted",IF(BS51="YES","The weir is partially contracted","The conditions for using the Kindsvater-Shen equation are not met."))))</f>
        <v>The weir is fully contracted</v>
      </c>
      <c r="BT72" s="70"/>
      <c r="BU72" s="101"/>
      <c r="BV72" s="90"/>
      <c r="BX72" s="142">
        <v>0.7</v>
      </c>
      <c r="BY72" s="143">
        <v>0</v>
      </c>
      <c r="BZ72" s="143">
        <v>7.6100000000000001E-2</v>
      </c>
      <c r="CA72" s="143">
        <v>6.11E-3</v>
      </c>
      <c r="CB72" s="143">
        <v>-9.8300000000000004E-5</v>
      </c>
      <c r="CC72" s="144">
        <v>0.57699999999999996</v>
      </c>
    </row>
    <row r="73" spans="67:81" ht="15.75" customHeight="1">
      <c r="BO73" s="278"/>
      <c r="BQ73" s="112" t="str">
        <f>IF(BS72="   The conditions for using the Kindsvater-Shen equation are not met.  One or","  more parameters must be changed in order to calculate the flow rate.","")</f>
        <v/>
      </c>
      <c r="BR73" s="70"/>
      <c r="BS73" s="70"/>
      <c r="BT73" s="70"/>
      <c r="BU73" s="101"/>
      <c r="BV73" s="90"/>
      <c r="BX73" s="142">
        <v>0.8</v>
      </c>
      <c r="BY73" s="143">
        <v>0</v>
      </c>
      <c r="BZ73" s="143">
        <v>0.252</v>
      </c>
      <c r="CA73" s="143">
        <v>-0.155</v>
      </c>
      <c r="CB73" s="143">
        <v>6.4500000000000002E-2</v>
      </c>
      <c r="CC73" s="144">
        <v>0.56899999999999995</v>
      </c>
    </row>
    <row r="74" spans="67:81" ht="15.75" customHeight="1" thickBot="1">
      <c r="BO74" s="278"/>
      <c r="BQ74" s="79"/>
      <c r="BR74" s="93"/>
      <c r="BS74" s="93"/>
      <c r="BT74" s="93"/>
      <c r="BU74" s="111"/>
      <c r="BV74" s="81"/>
      <c r="BX74" s="142">
        <v>0.9</v>
      </c>
      <c r="BY74" s="143">
        <v>0</v>
      </c>
      <c r="BZ74" s="143">
        <v>0.41699999999999998</v>
      </c>
      <c r="CA74" s="143">
        <v>-0.22500000000000001</v>
      </c>
      <c r="CB74" s="143">
        <v>6.83E-2</v>
      </c>
      <c r="CC74" s="148">
        <v>0.56999999999999995</v>
      </c>
    </row>
    <row r="75" spans="67:81" ht="15.75" customHeight="1" thickBot="1">
      <c r="BR75" s="57" t="s">
        <v>146</v>
      </c>
      <c r="BS75" s="149">
        <f>IF(BS17="NO","",IF(BS18="NO","",IF(BS32="YES",BS37/60,IF(BS51="YES",BS70/60,""))))</f>
        <v>12.803880923648395</v>
      </c>
      <c r="BT75" s="57" t="s">
        <v>148</v>
      </c>
      <c r="BX75" s="150">
        <v>1</v>
      </c>
      <c r="BY75" s="151">
        <v>5.33</v>
      </c>
      <c r="BZ75" s="151">
        <v>-3.47</v>
      </c>
      <c r="CA75" s="151">
        <v>0.187</v>
      </c>
      <c r="CB75" s="151">
        <v>0.27900000000000003</v>
      </c>
      <c r="CC75" s="152">
        <v>0.53400000000000003</v>
      </c>
    </row>
    <row r="76" spans="67:81" ht="15.75" customHeight="1" thickBot="1">
      <c r="BX76" s="153">
        <f>BS58</f>
        <v>0.25</v>
      </c>
      <c r="BY76" s="154">
        <f>VLOOKUP($BX76,$BX$65:$CC$75,2)</f>
        <v>0</v>
      </c>
      <c r="BZ76" s="154">
        <f>VLOOKUP($BX76,$BX$65:$CC$75,3)</f>
        <v>-2.2799999999999999E-3</v>
      </c>
      <c r="CA76" s="154">
        <f>VLOOKUP($BX76,$BX$65:$CC$75,4)</f>
        <v>2.41E-2</v>
      </c>
      <c r="CB76" s="155">
        <f>VLOOKUP($BX76,$BX$65:$CC$75,5)</f>
        <v>-2.24E-2</v>
      </c>
      <c r="CC76" s="154">
        <f>VLOOKUP($BX76,$BX$65:$CC$75,6)</f>
        <v>0.58299999999999996</v>
      </c>
    </row>
    <row r="77" spans="67:81" ht="15.75" customHeight="1" thickBot="1">
      <c r="BQ77" s="124"/>
      <c r="BX77" s="153">
        <f>BS59</f>
        <v>0.3</v>
      </c>
      <c r="BY77" s="154">
        <f>VLOOKUP($BX77,$BX$65:$CC$75,2)</f>
        <v>0</v>
      </c>
      <c r="BZ77" s="155">
        <f>VLOOKUP($BX77,$BX$65:$CC$75,3)</f>
        <v>-4.3699999999999998E-3</v>
      </c>
      <c r="CA77" s="154">
        <f>VLOOKUP($BX77,$BX$65:$CC$75,4)</f>
        <v>3.2300000000000002E-2</v>
      </c>
      <c r="CB77" s="155">
        <f>VLOOKUP($BX77,$BX$65:$CC$75,5)</f>
        <v>-2.3900000000000001E-2</v>
      </c>
      <c r="CC77" s="154">
        <f>VLOOKUP($BX77,$BX$65:$CC$75,6)</f>
        <v>0.58299999999999996</v>
      </c>
    </row>
    <row r="78" spans="67:81" ht="15.75" customHeight="1" thickBot="1">
      <c r="BX78" s="156"/>
      <c r="BY78" s="62"/>
      <c r="BZ78" s="157"/>
      <c r="CA78" s="62"/>
      <c r="CB78" s="62"/>
      <c r="CC78" s="63"/>
    </row>
  </sheetData>
  <sheetProtection algorithmName="SHA-512" hashValue="Rar249VnjLBcV/BzubIKx9hadL3Fizzc+G+EEzHRhcLKHLYtfca5UmUiUqKdaW5JlYcPgFlASpg/e1BALUBJMA==" saltValue="76c5jcBI27lI/RhyeRDJLA==" spinCount="100000" sheet="1" formatCells="0" selectLockedCells="1"/>
  <mergeCells count="57">
    <mergeCell ref="AF1:AJ1"/>
    <mergeCell ref="S9:T9"/>
    <mergeCell ref="S10:T10"/>
    <mergeCell ref="S11:T11"/>
    <mergeCell ref="S12:T12"/>
    <mergeCell ref="X12:Z12"/>
    <mergeCell ref="AF2:AJ2"/>
    <mergeCell ref="U10:W10"/>
    <mergeCell ref="U11:W11"/>
    <mergeCell ref="X9:Z9"/>
    <mergeCell ref="AF5:AJ5"/>
    <mergeCell ref="U9:W9"/>
    <mergeCell ref="AF3:AJ3"/>
    <mergeCell ref="BO6:BO14"/>
    <mergeCell ref="BH9:BJ9"/>
    <mergeCell ref="T5:Y5"/>
    <mergeCell ref="Z5:AE5"/>
    <mergeCell ref="BH17:BJ17"/>
    <mergeCell ref="BH12:BJ12"/>
    <mergeCell ref="M5:S5"/>
    <mergeCell ref="U12:W12"/>
    <mergeCell ref="BH11:BJ11"/>
    <mergeCell ref="BH10:BJ10"/>
    <mergeCell ref="B1:F1"/>
    <mergeCell ref="G1:AE1"/>
    <mergeCell ref="H9:R9"/>
    <mergeCell ref="H10:R10"/>
    <mergeCell ref="B2:F5"/>
    <mergeCell ref="G2:L2"/>
    <mergeCell ref="M2:AE2"/>
    <mergeCell ref="G3:L3"/>
    <mergeCell ref="M3:AE3"/>
    <mergeCell ref="G4:AE4"/>
    <mergeCell ref="G5:L5"/>
    <mergeCell ref="AF4:AJ4"/>
    <mergeCell ref="P18:R18"/>
    <mergeCell ref="H12:R12"/>
    <mergeCell ref="H11:R11"/>
    <mergeCell ref="X10:Z10"/>
    <mergeCell ref="X11:Z11"/>
    <mergeCell ref="S18:U18"/>
    <mergeCell ref="BO25:BO42"/>
    <mergeCell ref="BO44:BO74"/>
    <mergeCell ref="BQ26:BV26"/>
    <mergeCell ref="BQ54:BV54"/>
    <mergeCell ref="BO16:BO23"/>
    <mergeCell ref="BX10:CC10"/>
    <mergeCell ref="BX6:CA6"/>
    <mergeCell ref="BQ68:BV68"/>
    <mergeCell ref="BQ35:BV35"/>
    <mergeCell ref="BQ45:BV45"/>
    <mergeCell ref="BQ2:BV2"/>
    <mergeCell ref="BQ3:BV3"/>
    <mergeCell ref="BQ8:BT8"/>
    <mergeCell ref="BX2:CC2"/>
    <mergeCell ref="BX7:CB7"/>
    <mergeCell ref="BX8:CA8"/>
  </mergeCells>
  <dataValidations count="2">
    <dataValidation operator="greaterThanOrEqual" allowBlank="1" showInputMessage="1" showErrorMessage="1" errorTitle="Invalid Entry" error="Please enter a value greater than zero._x000a_" sqref="BS27:BS30 BS32 BS36:BS37 BS69:BS70 BS59 BS17:BS18 BS51 BS56 BS46:BS49" xr:uid="{00000000-0002-0000-0200-000001000000}"/>
    <dataValidation type="decimal" operator="greaterThanOrEqual" allowBlank="1" showInputMessage="1" showErrorMessage="1" errorTitle="Invalid Entry" error="Please enter a value greater than zero._x000a_" sqref="BS10:BS13 BS55 BS58" xr:uid="{00000000-0002-0000-0200-000000000000}">
      <formula1>0</formula1>
    </dataValidation>
  </dataValidations>
  <hyperlinks>
    <hyperlink ref="BX8:CA8" r:id="rId1" location="p2000a1ff99718.16001" display="  Stormwater Collection Systems Design Handbook, 18.4 Weirs" xr:uid="{F1355EC2-B753-49FC-BABC-F40A54287EC3}"/>
    <hyperlink ref="BX10" r:id="rId2" location="p2000a1f599721_45001" display="  Standard Handbook for Civil Engineers, 21.6.4 Manning Equation for Open Channels" xr:uid="{DBA49135-5149-4349-B3F1-7F23D0A2F2E8}"/>
    <hyperlink ref="BX10:CB10" r:id="rId3" location="p2000a1f599721_45001" display="  Standard Handbook for Civil Engineers, 21.6.4 Manning Equation for Open Channels" xr:uid="{C401C744-D084-4A65-8F80-F16D9D6A7232}"/>
    <hyperlink ref="BX10:CC10" r:id="rId4" location="c9780071821957ch303lev1sec19" display="  Civil Engineering All-In-One PE Exam Guide: Breadth and Depth, 3rd Ed, 303.19.1 Sharp-Crested Weirs" xr:uid="{0DBF0D4D-BDCC-4096-AB8B-B26DFEDBE8CF}"/>
    <hyperlink ref="BX6" r:id="rId5" location="p200139d899706_9001" display="  Perry's Chemical Engineers' Handbook, 8th Ed, 6.1.4 Incompressible Flow in Pipes and Channels" xr:uid="{846A2E6A-00E4-4E8F-A7C5-569759E68F0A}"/>
    <hyperlink ref="BX6:CA6" r:id="rId6" location="p200139d899710_23002" display="  Perry's Chemical Engineers' Handbook, 8th Ed, 10.1.18 Wiers" xr:uid="{7061ABF9-35CF-40CA-A285-9ADD5FFFD8D8}"/>
    <hyperlink ref="BX7" r:id="rId7" location="p2001147c9973_59001" display="  Mark's Standard Handbook for Mechanical Engineers, 11th Ed..3.3.16 Open-Channel Flow" xr:uid="{7916D7D6-81DA-417C-A6EA-F00AE712434F}"/>
    <hyperlink ref="BX7:CB7" r:id="rId8" location="p20019d2e9970329001" display="  Civil Engineering Formulas, 2nd Ed, 12.20 Weirs" xr:uid="{D674887A-AC25-489B-AA92-86E4ADDC50B6}"/>
    <hyperlink ref="BT14" r:id="rId9" location="p2001147c9963_32002" display="View Table 3.3.3" xr:uid="{3FEE36E1-DC28-4A1F-A26F-9A59318660C3}"/>
  </hyperlinks>
  <pageMargins left="0.25" right="0.25" top="0.75" bottom="0.75" header="0.3" footer="0.3"/>
  <pageSetup orientation="portrait" horizontalDpi="4294967294" r:id="rId10"/>
  <rowBreaks count="1" manualBreakCount="1">
    <brk id="38" max="16383" man="1"/>
  </rowBreaks>
  <drawing r:id="rId1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DAABB-A8A9-4F06-80A0-5ED65961F66D}">
  <dimension ref="A1:BV72"/>
  <sheetViews>
    <sheetView tabSelected="1" view="pageBreakPreview" zoomScaleNormal="100" zoomScaleSheetLayoutView="100" workbookViewId="0">
      <selection activeCell="AE14" sqref="AE14"/>
    </sheetView>
  </sheetViews>
  <sheetFormatPr defaultRowHeight="14.4" customHeight="1"/>
  <cols>
    <col min="1" max="1" width="1.6640625" style="56" customWidth="1"/>
    <col min="2" max="2" width="2.33203125" style="56" customWidth="1"/>
    <col min="3" max="36" width="2.44140625" style="56" customWidth="1"/>
    <col min="37" max="46" width="8.88671875" style="56"/>
    <col min="47" max="49" width="0" style="56" hidden="1" customWidth="1"/>
    <col min="50" max="51" width="0" style="57" hidden="1" customWidth="1"/>
    <col min="52" max="52" width="6" style="57" hidden="1" customWidth="1"/>
    <col min="53" max="53" width="26" style="57" hidden="1" customWidth="1"/>
    <col min="54" max="54" width="13.88671875" style="57" hidden="1" customWidth="1"/>
    <col min="55" max="55" width="10" style="57" hidden="1" customWidth="1"/>
    <col min="56" max="56" width="11.88671875" style="57" hidden="1" customWidth="1"/>
    <col min="57" max="57" width="10.5546875" style="57" hidden="1" customWidth="1"/>
    <col min="58" max="59" width="0" style="57" hidden="1" customWidth="1"/>
    <col min="60" max="60" width="12.44140625" style="57" hidden="1" customWidth="1"/>
    <col min="61" max="61" width="12" style="57" hidden="1" customWidth="1"/>
    <col min="62" max="62" width="15.88671875" style="57" hidden="1" customWidth="1"/>
    <col min="63" max="63" width="12.88671875" style="57" hidden="1" customWidth="1"/>
    <col min="64" max="64" width="11.6640625" style="57" hidden="1" customWidth="1"/>
    <col min="65" max="65" width="24.44140625" style="57" hidden="1" customWidth="1"/>
    <col min="66" max="76" width="0" style="57" hidden="1" customWidth="1"/>
    <col min="77" max="16384" width="8.88671875" style="57"/>
  </cols>
  <sheetData>
    <row r="1" spans="2:65" ht="14.4" customHeight="1" thickBot="1">
      <c r="B1" s="284" t="s">
        <v>132</v>
      </c>
      <c r="C1" s="285"/>
      <c r="D1" s="285"/>
      <c r="E1" s="285"/>
      <c r="F1" s="285"/>
      <c r="G1" s="286" t="s">
        <v>175</v>
      </c>
      <c r="H1" s="286"/>
      <c r="I1" s="286"/>
      <c r="J1" s="286"/>
      <c r="K1" s="286"/>
      <c r="L1" s="286"/>
      <c r="M1" s="286"/>
      <c r="N1" s="286"/>
      <c r="O1" s="286"/>
      <c r="P1" s="286"/>
      <c r="Q1" s="286"/>
      <c r="R1" s="286"/>
      <c r="S1" s="286"/>
      <c r="T1" s="286"/>
      <c r="U1" s="286"/>
      <c r="V1" s="286"/>
      <c r="W1" s="286"/>
      <c r="X1" s="286"/>
      <c r="Y1" s="286"/>
      <c r="Z1" s="286"/>
      <c r="AA1" s="286"/>
      <c r="AB1" s="286"/>
      <c r="AC1" s="286"/>
      <c r="AD1" s="286"/>
      <c r="AE1" s="286"/>
      <c r="AF1" s="284" t="s">
        <v>155</v>
      </c>
      <c r="AG1" s="285"/>
      <c r="AH1" s="285"/>
      <c r="AI1" s="285"/>
      <c r="AJ1" s="285"/>
    </row>
    <row r="2" spans="2:65" ht="14.4" customHeight="1" thickBot="1">
      <c r="B2" s="287" t="s">
        <v>134</v>
      </c>
      <c r="C2" s="288"/>
      <c r="D2" s="288"/>
      <c r="E2" s="288"/>
      <c r="F2" s="289"/>
      <c r="G2" s="296" t="s">
        <v>126</v>
      </c>
      <c r="H2" s="297"/>
      <c r="I2" s="297"/>
      <c r="J2" s="297"/>
      <c r="K2" s="297"/>
      <c r="L2" s="297"/>
      <c r="M2" s="298"/>
      <c r="N2" s="299"/>
      <c r="O2" s="299"/>
      <c r="P2" s="299"/>
      <c r="Q2" s="299"/>
      <c r="R2" s="299"/>
      <c r="S2" s="299"/>
      <c r="T2" s="299"/>
      <c r="U2" s="299"/>
      <c r="V2" s="299"/>
      <c r="W2" s="299"/>
      <c r="X2" s="299"/>
      <c r="Y2" s="299"/>
      <c r="Z2" s="299"/>
      <c r="AA2" s="299"/>
      <c r="AB2" s="299"/>
      <c r="AC2" s="299"/>
      <c r="AD2" s="299"/>
      <c r="AE2" s="300"/>
      <c r="AF2" s="301" t="s">
        <v>127</v>
      </c>
      <c r="AG2" s="297"/>
      <c r="AH2" s="297"/>
      <c r="AI2" s="297"/>
      <c r="AJ2" s="302"/>
      <c r="BA2" s="306" t="s">
        <v>119</v>
      </c>
      <c r="BB2" s="307"/>
      <c r="BC2" s="307"/>
      <c r="BD2" s="307"/>
      <c r="BE2" s="307"/>
      <c r="BF2" s="308"/>
      <c r="BH2" s="303" t="s">
        <v>22</v>
      </c>
      <c r="BI2" s="304"/>
      <c r="BJ2" s="304"/>
      <c r="BK2" s="304"/>
      <c r="BL2" s="304"/>
      <c r="BM2" s="305"/>
    </row>
    <row r="3" spans="2:65" ht="14.4" customHeight="1">
      <c r="B3" s="290"/>
      <c r="C3" s="291"/>
      <c r="D3" s="291"/>
      <c r="E3" s="291"/>
      <c r="F3" s="292"/>
      <c r="G3" s="325" t="s">
        <v>128</v>
      </c>
      <c r="H3" s="326"/>
      <c r="I3" s="326"/>
      <c r="J3" s="326"/>
      <c r="K3" s="326"/>
      <c r="L3" s="327"/>
      <c r="M3" s="328" t="s">
        <v>153</v>
      </c>
      <c r="N3" s="329"/>
      <c r="O3" s="329"/>
      <c r="P3" s="329"/>
      <c r="Q3" s="329"/>
      <c r="R3" s="329"/>
      <c r="S3" s="329"/>
      <c r="T3" s="329"/>
      <c r="U3" s="329"/>
      <c r="V3" s="329"/>
      <c r="W3" s="329"/>
      <c r="X3" s="329"/>
      <c r="Y3" s="329"/>
      <c r="Z3" s="329"/>
      <c r="AA3" s="329"/>
      <c r="AB3" s="329"/>
      <c r="AC3" s="329"/>
      <c r="AD3" s="329"/>
      <c r="AE3" s="330"/>
      <c r="AF3" s="331"/>
      <c r="AG3" s="329"/>
      <c r="AH3" s="329"/>
      <c r="AI3" s="329"/>
      <c r="AJ3" s="332"/>
      <c r="BA3" s="309" t="s">
        <v>108</v>
      </c>
      <c r="BB3" s="310"/>
      <c r="BC3" s="310"/>
      <c r="BD3" s="310"/>
      <c r="BE3" s="310"/>
      <c r="BF3" s="311"/>
      <c r="BH3" s="58"/>
      <c r="BI3" s="59"/>
      <c r="BJ3" s="59"/>
      <c r="BK3" s="59"/>
      <c r="BL3" s="59"/>
      <c r="BM3" s="60"/>
    </row>
    <row r="4" spans="2:65" ht="14.4" customHeight="1" thickBot="1">
      <c r="B4" s="290"/>
      <c r="C4" s="291"/>
      <c r="D4" s="291"/>
      <c r="E4" s="291"/>
      <c r="F4" s="292"/>
      <c r="G4" s="333" t="s">
        <v>154</v>
      </c>
      <c r="H4" s="334"/>
      <c r="I4" s="334"/>
      <c r="J4" s="334"/>
      <c r="K4" s="334"/>
      <c r="L4" s="334"/>
      <c r="M4" s="334"/>
      <c r="N4" s="334"/>
      <c r="O4" s="334"/>
      <c r="P4" s="334"/>
      <c r="Q4" s="334"/>
      <c r="R4" s="334"/>
      <c r="S4" s="334"/>
      <c r="T4" s="334"/>
      <c r="U4" s="334"/>
      <c r="V4" s="334"/>
      <c r="W4" s="334"/>
      <c r="X4" s="334"/>
      <c r="Y4" s="334"/>
      <c r="Z4" s="334"/>
      <c r="AA4" s="334"/>
      <c r="AB4" s="334"/>
      <c r="AC4" s="334"/>
      <c r="AD4" s="334"/>
      <c r="AE4" s="335"/>
      <c r="AF4" s="325" t="s">
        <v>129</v>
      </c>
      <c r="AG4" s="336"/>
      <c r="AH4" s="336"/>
      <c r="AI4" s="336"/>
      <c r="AJ4" s="337"/>
      <c r="BA4" s="61" t="s">
        <v>54</v>
      </c>
      <c r="BB4" s="62"/>
      <c r="BC4" s="62"/>
      <c r="BD4" s="62"/>
      <c r="BE4" s="62"/>
      <c r="BF4" s="63"/>
      <c r="BH4" s="64" t="s">
        <v>120</v>
      </c>
      <c r="BI4" s="65"/>
      <c r="BJ4" s="65"/>
      <c r="BK4" s="65"/>
      <c r="BL4" s="65"/>
      <c r="BM4" s="66"/>
    </row>
    <row r="5" spans="2:65" ht="14.4" customHeight="1" thickBot="1">
      <c r="B5" s="293"/>
      <c r="C5" s="294"/>
      <c r="D5" s="294"/>
      <c r="E5" s="294"/>
      <c r="F5" s="295"/>
      <c r="G5" s="312" t="s">
        <v>130</v>
      </c>
      <c r="H5" s="313"/>
      <c r="I5" s="313"/>
      <c r="J5" s="313"/>
      <c r="K5" s="313"/>
      <c r="L5" s="314"/>
      <c r="M5" s="315">
        <v>1</v>
      </c>
      <c r="N5" s="316"/>
      <c r="O5" s="316"/>
      <c r="P5" s="316"/>
      <c r="Q5" s="316"/>
      <c r="R5" s="316"/>
      <c r="S5" s="317"/>
      <c r="T5" s="318" t="s">
        <v>131</v>
      </c>
      <c r="U5" s="312"/>
      <c r="V5" s="312"/>
      <c r="W5" s="312"/>
      <c r="X5" s="312"/>
      <c r="Y5" s="319"/>
      <c r="Z5" s="320"/>
      <c r="AA5" s="321"/>
      <c r="AB5" s="321"/>
      <c r="AC5" s="321"/>
      <c r="AD5" s="321"/>
      <c r="AE5" s="322"/>
      <c r="AF5" s="323"/>
      <c r="AG5" s="321"/>
      <c r="AH5" s="321"/>
      <c r="AI5" s="321"/>
      <c r="AJ5" s="324"/>
      <c r="BC5" s="67"/>
      <c r="BD5" s="67"/>
      <c r="BH5" s="64"/>
      <c r="BI5" s="65"/>
      <c r="BJ5" s="65"/>
      <c r="BK5" s="65"/>
      <c r="BL5" s="65"/>
      <c r="BM5" s="66"/>
    </row>
    <row r="6" spans="2:65" ht="14.4" customHeight="1">
      <c r="B6" s="55"/>
      <c r="C6" s="46"/>
      <c r="D6" s="46"/>
      <c r="E6" s="46"/>
      <c r="F6" s="54"/>
      <c r="G6" s="53"/>
      <c r="H6" s="52"/>
      <c r="I6" s="52"/>
      <c r="J6" s="52"/>
      <c r="K6" s="52"/>
      <c r="L6" s="52"/>
      <c r="M6" s="52"/>
      <c r="N6" s="52"/>
      <c r="O6" s="52"/>
      <c r="P6" s="52"/>
      <c r="Q6" s="52"/>
      <c r="R6" s="52"/>
      <c r="S6" s="52"/>
      <c r="T6" s="52"/>
      <c r="U6" s="52"/>
      <c r="V6" s="52"/>
      <c r="W6" s="52"/>
      <c r="X6" s="52"/>
      <c r="Y6" s="52"/>
      <c r="Z6" s="52"/>
      <c r="AA6" s="52"/>
      <c r="AB6" s="52"/>
      <c r="AC6" s="52"/>
      <c r="AD6" s="52"/>
      <c r="AE6" s="51"/>
      <c r="AF6" s="50"/>
      <c r="AG6" s="46"/>
      <c r="AH6" s="46"/>
      <c r="AI6" s="46"/>
      <c r="AJ6" s="49"/>
      <c r="BA6" s="57" t="s">
        <v>1</v>
      </c>
      <c r="BC6" s="68"/>
      <c r="BD6" s="68"/>
      <c r="BH6" s="281" t="s">
        <v>121</v>
      </c>
      <c r="BI6" s="282"/>
      <c r="BJ6" s="282"/>
      <c r="BK6" s="282"/>
      <c r="BL6" s="65"/>
      <c r="BM6" s="66"/>
    </row>
    <row r="7" spans="2:65" ht="14.4" customHeight="1" thickBot="1">
      <c r="B7" s="43"/>
      <c r="C7" s="38"/>
      <c r="D7" s="38"/>
      <c r="E7" s="38"/>
      <c r="F7" s="42"/>
      <c r="G7" s="41"/>
      <c r="H7" s="45" t="s">
        <v>135</v>
      </c>
      <c r="I7" s="38"/>
      <c r="J7" s="38"/>
      <c r="K7" s="38"/>
      <c r="L7" s="38"/>
      <c r="M7" s="38"/>
      <c r="N7" s="38"/>
      <c r="O7" s="38"/>
      <c r="P7" s="38"/>
      <c r="Q7" s="38"/>
      <c r="R7" s="38"/>
      <c r="S7" s="38"/>
      <c r="T7" s="38"/>
      <c r="U7" s="38"/>
      <c r="V7" s="38"/>
      <c r="W7" s="38"/>
      <c r="X7" s="38"/>
      <c r="Y7" s="38"/>
      <c r="Z7" s="38"/>
      <c r="AA7" s="38"/>
      <c r="AB7" s="38"/>
      <c r="AC7" s="38"/>
      <c r="AD7" s="38"/>
      <c r="AE7" s="40"/>
      <c r="AF7" s="39"/>
      <c r="AG7" s="38"/>
      <c r="AH7" s="38"/>
      <c r="AI7" s="38"/>
      <c r="AJ7" s="37"/>
      <c r="AY7" s="278" t="s">
        <v>33</v>
      </c>
      <c r="BC7" s="68"/>
      <c r="BH7" s="279" t="s">
        <v>116</v>
      </c>
      <c r="BI7" s="280"/>
      <c r="BJ7" s="280"/>
      <c r="BK7" s="280"/>
      <c r="BL7" s="280"/>
      <c r="BM7" s="66"/>
    </row>
    <row r="8" spans="2:65" ht="14.4" customHeight="1" thickBot="1">
      <c r="B8" s="43"/>
      <c r="C8" s="38"/>
      <c r="D8" s="38"/>
      <c r="E8" s="38"/>
      <c r="F8" s="42"/>
      <c r="G8" s="41"/>
      <c r="H8" s="48"/>
      <c r="I8" s="48"/>
      <c r="J8" s="48"/>
      <c r="K8" s="48"/>
      <c r="L8" s="48"/>
      <c r="M8" s="48"/>
      <c r="N8" s="48"/>
      <c r="O8" s="48"/>
      <c r="P8" s="48"/>
      <c r="Q8" s="48"/>
      <c r="R8" s="48"/>
      <c r="S8" s="48"/>
      <c r="T8" s="48"/>
      <c r="U8" s="48"/>
      <c r="V8" s="48"/>
      <c r="W8" s="48"/>
      <c r="X8" s="48"/>
      <c r="Y8" s="48"/>
      <c r="Z8" s="48"/>
      <c r="AA8" s="38"/>
      <c r="AB8" s="38"/>
      <c r="AC8" s="38"/>
      <c r="AD8" s="38"/>
      <c r="AE8" s="40"/>
      <c r="AF8" s="39"/>
      <c r="AG8" s="38"/>
      <c r="AH8" s="38"/>
      <c r="AI8" s="38"/>
      <c r="AJ8" s="37"/>
      <c r="AY8" s="278"/>
      <c r="BA8" s="275" t="s">
        <v>2</v>
      </c>
      <c r="BB8" s="276"/>
      <c r="BC8" s="276"/>
      <c r="BD8" s="277"/>
      <c r="BH8" s="279" t="s">
        <v>117</v>
      </c>
      <c r="BI8" s="280"/>
      <c r="BJ8" s="280"/>
      <c r="BK8" s="280"/>
      <c r="BL8" s="65"/>
      <c r="BM8" s="1"/>
    </row>
    <row r="9" spans="2:65" ht="14.4" customHeight="1">
      <c r="B9" s="43"/>
      <c r="C9" s="38"/>
      <c r="D9" s="38"/>
      <c r="E9" s="38"/>
      <c r="F9" s="42"/>
      <c r="G9" s="47"/>
      <c r="H9" s="338" t="s">
        <v>136</v>
      </c>
      <c r="I9" s="339"/>
      <c r="J9" s="339"/>
      <c r="K9" s="339"/>
      <c r="L9" s="339"/>
      <c r="M9" s="339"/>
      <c r="N9" s="339"/>
      <c r="O9" s="339"/>
      <c r="P9" s="339"/>
      <c r="Q9" s="339"/>
      <c r="R9" s="340"/>
      <c r="S9" s="341" t="s">
        <v>138</v>
      </c>
      <c r="T9" s="339"/>
      <c r="U9" s="347">
        <v>20</v>
      </c>
      <c r="V9" s="348"/>
      <c r="W9" s="349"/>
      <c r="X9" s="345" t="s">
        <v>174</v>
      </c>
      <c r="Y9" s="339"/>
      <c r="Z9" s="346"/>
      <c r="AA9" s="41"/>
      <c r="AB9" s="38"/>
      <c r="AC9" s="38"/>
      <c r="AD9" s="38"/>
      <c r="AE9" s="40"/>
      <c r="AF9" s="39"/>
      <c r="AG9" s="38"/>
      <c r="AH9" s="38"/>
      <c r="AI9" s="38"/>
      <c r="AJ9" s="37"/>
      <c r="AY9" s="278"/>
      <c r="BA9" s="69" t="s">
        <v>46</v>
      </c>
      <c r="BB9" s="70"/>
      <c r="BC9" s="70"/>
      <c r="BD9" s="71"/>
      <c r="BH9" s="72"/>
      <c r="BI9" s="65"/>
      <c r="BJ9" s="65"/>
      <c r="BK9" s="65"/>
      <c r="BL9" s="65"/>
      <c r="BM9" s="66"/>
    </row>
    <row r="10" spans="2:65" ht="14.4" customHeight="1">
      <c r="B10" s="43"/>
      <c r="C10" s="38"/>
      <c r="D10" s="38"/>
      <c r="E10" s="38"/>
      <c r="F10" s="42"/>
      <c r="G10" s="47"/>
      <c r="H10" s="372" t="s">
        <v>139</v>
      </c>
      <c r="I10" s="351"/>
      <c r="J10" s="351"/>
      <c r="K10" s="351"/>
      <c r="L10" s="351"/>
      <c r="M10" s="351"/>
      <c r="N10" s="351"/>
      <c r="O10" s="351"/>
      <c r="P10" s="351"/>
      <c r="Q10" s="351"/>
      <c r="R10" s="373"/>
      <c r="S10" s="374" t="s">
        <v>140</v>
      </c>
      <c r="T10" s="351"/>
      <c r="U10" s="577">
        <v>10</v>
      </c>
      <c r="V10" s="578"/>
      <c r="W10" s="579"/>
      <c r="X10" s="350" t="s">
        <v>173</v>
      </c>
      <c r="Y10" s="351"/>
      <c r="Z10" s="352"/>
      <c r="AA10" s="41"/>
      <c r="AB10" s="38"/>
      <c r="AC10" s="38"/>
      <c r="AD10" s="38"/>
      <c r="AE10" s="40"/>
      <c r="AF10" s="39"/>
      <c r="AG10" s="38"/>
      <c r="AH10" s="38"/>
      <c r="AI10" s="38"/>
      <c r="AJ10" s="37"/>
      <c r="AY10" s="278"/>
      <c r="BA10" s="69" t="s">
        <v>47</v>
      </c>
      <c r="BB10" s="70"/>
      <c r="BC10" s="73">
        <f>BQ20</f>
        <v>0.50800000000203205</v>
      </c>
      <c r="BD10" s="74" t="s">
        <v>83</v>
      </c>
      <c r="BE10" s="57" t="s">
        <v>50</v>
      </c>
      <c r="BH10" s="281" t="s">
        <v>118</v>
      </c>
      <c r="BI10" s="282"/>
      <c r="BJ10" s="282"/>
      <c r="BK10" s="282"/>
      <c r="BL10" s="282"/>
      <c r="BM10" s="283"/>
    </row>
    <row r="11" spans="2:65" ht="14.4" customHeight="1">
      <c r="B11" s="43"/>
      <c r="C11" s="38"/>
      <c r="D11" s="38"/>
      <c r="E11" s="38"/>
      <c r="F11" s="42"/>
      <c r="G11" s="47"/>
      <c r="H11" s="372" t="s">
        <v>141</v>
      </c>
      <c r="I11" s="351"/>
      <c r="J11" s="351"/>
      <c r="K11" s="351"/>
      <c r="L11" s="351"/>
      <c r="M11" s="351"/>
      <c r="N11" s="351"/>
      <c r="O11" s="351"/>
      <c r="P11" s="351"/>
      <c r="Q11" s="351"/>
      <c r="R11" s="373"/>
      <c r="S11" s="374" t="s">
        <v>142</v>
      </c>
      <c r="T11" s="351"/>
      <c r="U11" s="577">
        <v>6</v>
      </c>
      <c r="V11" s="578"/>
      <c r="W11" s="579"/>
      <c r="X11" s="350" t="s">
        <v>174</v>
      </c>
      <c r="Y11" s="351"/>
      <c r="Z11" s="352"/>
      <c r="AA11" s="41"/>
      <c r="AB11" s="38"/>
      <c r="AC11" s="38"/>
      <c r="AD11" s="38"/>
      <c r="AE11" s="40"/>
      <c r="AF11" s="39"/>
      <c r="AG11" s="38"/>
      <c r="AH11" s="38"/>
      <c r="AI11" s="38"/>
      <c r="AJ11" s="37"/>
      <c r="AY11" s="278"/>
      <c r="BA11" s="69" t="s">
        <v>5</v>
      </c>
      <c r="BB11" s="70"/>
      <c r="BC11" s="75">
        <f>BQ21</f>
        <v>3.0480000000121916</v>
      </c>
      <c r="BD11" s="74" t="s">
        <v>83</v>
      </c>
      <c r="BH11" s="72"/>
      <c r="BI11" s="65"/>
      <c r="BJ11" s="65"/>
      <c r="BK11" s="65"/>
      <c r="BL11" s="65"/>
      <c r="BM11" s="66"/>
    </row>
    <row r="12" spans="2:65" ht="14.4" customHeight="1">
      <c r="B12" s="43"/>
      <c r="C12" s="38"/>
      <c r="D12" s="38"/>
      <c r="E12" s="38"/>
      <c r="F12" s="42"/>
      <c r="G12" s="47"/>
      <c r="H12" s="372" t="s">
        <v>150</v>
      </c>
      <c r="I12" s="351"/>
      <c r="J12" s="351"/>
      <c r="K12" s="351"/>
      <c r="L12" s="351"/>
      <c r="M12" s="351"/>
      <c r="N12" s="351"/>
      <c r="O12" s="351"/>
      <c r="P12" s="351"/>
      <c r="Q12" s="351"/>
      <c r="R12" s="373"/>
      <c r="S12" s="378" t="s">
        <v>151</v>
      </c>
      <c r="T12" s="351"/>
      <c r="U12" s="360">
        <v>45</v>
      </c>
      <c r="V12" s="361"/>
      <c r="W12" s="362"/>
      <c r="X12" s="350" t="s">
        <v>152</v>
      </c>
      <c r="Y12" s="351"/>
      <c r="Z12" s="352"/>
      <c r="AA12" s="41"/>
      <c r="AB12" s="38"/>
      <c r="AC12" s="38"/>
      <c r="AD12" s="38"/>
      <c r="AE12" s="40"/>
      <c r="AF12" s="39"/>
      <c r="AG12" s="38"/>
      <c r="AH12" s="38"/>
      <c r="AI12" s="38"/>
      <c r="AJ12" s="37"/>
      <c r="AY12" s="278"/>
      <c r="BA12" s="69" t="s">
        <v>4</v>
      </c>
      <c r="BB12" s="70"/>
      <c r="BC12" s="76">
        <f>BQ22</f>
        <v>0.1524000000006096</v>
      </c>
      <c r="BD12" s="74" t="s">
        <v>83</v>
      </c>
      <c r="BH12" s="72"/>
      <c r="BI12" s="65"/>
      <c r="BJ12" s="65"/>
      <c r="BK12" s="65"/>
      <c r="BL12" s="65"/>
      <c r="BM12" s="66"/>
    </row>
    <row r="13" spans="2:65" ht="14.4" customHeight="1" thickBot="1">
      <c r="B13" s="43"/>
      <c r="C13" s="38"/>
      <c r="D13" s="38"/>
      <c r="E13" s="38"/>
      <c r="F13" s="42"/>
      <c r="G13" s="47"/>
      <c r="H13" s="353" t="s">
        <v>144</v>
      </c>
      <c r="I13" s="354"/>
      <c r="J13" s="354"/>
      <c r="K13" s="354"/>
      <c r="L13" s="354"/>
      <c r="M13" s="354"/>
      <c r="N13" s="354"/>
      <c r="O13" s="354"/>
      <c r="P13" s="354"/>
      <c r="Q13" s="354"/>
      <c r="R13" s="355"/>
      <c r="S13" s="356" t="s">
        <v>143</v>
      </c>
      <c r="T13" s="354"/>
      <c r="U13" s="363">
        <v>12</v>
      </c>
      <c r="V13" s="364"/>
      <c r="W13" s="365"/>
      <c r="X13" s="382" t="s">
        <v>174</v>
      </c>
      <c r="Y13" s="354"/>
      <c r="Z13" s="383"/>
      <c r="AA13" s="41"/>
      <c r="AB13" s="38"/>
      <c r="AC13" s="38"/>
      <c r="AD13" s="38"/>
      <c r="AE13" s="40"/>
      <c r="AF13" s="39"/>
      <c r="AG13" s="38"/>
      <c r="AH13" s="38"/>
      <c r="AI13" s="38"/>
      <c r="AJ13" s="37"/>
      <c r="AY13" s="278"/>
      <c r="BA13" s="69" t="s">
        <v>19</v>
      </c>
      <c r="BB13" s="70"/>
      <c r="BC13" s="77">
        <f>BQ23</f>
        <v>45</v>
      </c>
      <c r="BD13" s="74" t="s">
        <v>18</v>
      </c>
      <c r="BH13" s="72"/>
      <c r="BI13" s="65"/>
      <c r="BJ13" s="65"/>
      <c r="BK13" s="65"/>
      <c r="BL13" s="65"/>
      <c r="BM13" s="66"/>
    </row>
    <row r="14" spans="2:65" ht="14.4" customHeight="1">
      <c r="B14" s="43"/>
      <c r="C14" s="38"/>
      <c r="D14" s="38"/>
      <c r="E14" s="38"/>
      <c r="F14" s="42"/>
      <c r="G14" s="41"/>
      <c r="H14" s="46"/>
      <c r="I14" s="46"/>
      <c r="J14" s="46"/>
      <c r="K14" s="46"/>
      <c r="L14" s="46"/>
      <c r="M14" s="46"/>
      <c r="N14" s="46"/>
      <c r="O14" s="46"/>
      <c r="P14" s="46"/>
      <c r="Q14" s="46"/>
      <c r="R14" s="46"/>
      <c r="S14" s="46"/>
      <c r="T14" s="46"/>
      <c r="U14" s="46"/>
      <c r="V14" s="46"/>
      <c r="W14" s="46"/>
      <c r="X14" s="46"/>
      <c r="Y14" s="46"/>
      <c r="Z14" s="46"/>
      <c r="AA14" s="38"/>
      <c r="AB14" s="38"/>
      <c r="AC14" s="38"/>
      <c r="AD14" s="38"/>
      <c r="AE14" s="40"/>
      <c r="AF14" s="39"/>
      <c r="AG14" s="38"/>
      <c r="AH14" s="38"/>
      <c r="AI14" s="38"/>
      <c r="AJ14" s="37"/>
      <c r="AY14" s="278"/>
      <c r="BA14" s="69" t="s">
        <v>52</v>
      </c>
      <c r="BB14" s="70"/>
      <c r="BC14" s="76">
        <f>BQ24</f>
        <v>0.30480000000121921</v>
      </c>
      <c r="BD14" s="74" t="s">
        <v>83</v>
      </c>
      <c r="BH14" s="72"/>
      <c r="BI14" s="65"/>
      <c r="BJ14" s="78"/>
      <c r="BK14" s="65"/>
      <c r="BL14" s="65"/>
      <c r="BM14" s="66"/>
    </row>
    <row r="15" spans="2:65" ht="14.4" customHeight="1" thickBot="1">
      <c r="B15" s="43"/>
      <c r="C15" s="38"/>
      <c r="D15" s="38"/>
      <c r="E15" s="38"/>
      <c r="F15" s="42"/>
      <c r="G15" s="41"/>
      <c r="H15" s="38"/>
      <c r="I15" s="38"/>
      <c r="J15" s="38"/>
      <c r="K15" s="38"/>
      <c r="L15" s="38"/>
      <c r="M15" s="38"/>
      <c r="N15" s="38"/>
      <c r="O15" s="38"/>
      <c r="P15" s="38"/>
      <c r="Q15" s="38"/>
      <c r="R15" s="38"/>
      <c r="S15" s="38"/>
      <c r="T15" s="38"/>
      <c r="U15" s="38"/>
      <c r="V15" s="38"/>
      <c r="W15" s="38"/>
      <c r="X15" s="38"/>
      <c r="Y15" s="38"/>
      <c r="Z15" s="38"/>
      <c r="AA15" s="38"/>
      <c r="AB15" s="38"/>
      <c r="AC15" s="38"/>
      <c r="AD15" s="38"/>
      <c r="AE15" s="40"/>
      <c r="AF15" s="39"/>
      <c r="AG15" s="38"/>
      <c r="AH15" s="38"/>
      <c r="AI15" s="38"/>
      <c r="AJ15" s="37"/>
      <c r="AY15" s="278"/>
      <c r="BA15" s="79"/>
      <c r="BB15" s="80"/>
      <c r="BC15" s="80"/>
      <c r="BD15" s="81"/>
      <c r="BH15" s="64"/>
      <c r="BI15" s="65"/>
      <c r="BJ15" s="65"/>
      <c r="BK15" s="65"/>
      <c r="BL15" s="65"/>
      <c r="BM15" s="66"/>
    </row>
    <row r="16" spans="2:65" ht="14.4" customHeight="1">
      <c r="B16" s="43"/>
      <c r="C16" s="38"/>
      <c r="D16" s="38"/>
      <c r="E16" s="38"/>
      <c r="F16" s="42"/>
      <c r="G16" s="41"/>
      <c r="H16" s="45" t="s">
        <v>145</v>
      </c>
      <c r="I16" s="38"/>
      <c r="J16" s="38"/>
      <c r="K16" s="38"/>
      <c r="L16" s="38"/>
      <c r="M16" s="38"/>
      <c r="N16" s="38"/>
      <c r="O16" s="38"/>
      <c r="P16" s="38"/>
      <c r="Q16" s="38"/>
      <c r="R16" s="38"/>
      <c r="S16" s="38"/>
      <c r="T16" s="38"/>
      <c r="U16" s="38"/>
      <c r="V16" s="38"/>
      <c r="W16" s="38"/>
      <c r="X16" s="38"/>
      <c r="Y16" s="38"/>
      <c r="Z16" s="38"/>
      <c r="AA16" s="38"/>
      <c r="AB16" s="38"/>
      <c r="AC16" s="38"/>
      <c r="AD16" s="38"/>
      <c r="AE16" s="40"/>
      <c r="AF16" s="39"/>
      <c r="AG16" s="38"/>
      <c r="AH16" s="38"/>
      <c r="AI16" s="38"/>
      <c r="AJ16" s="37"/>
      <c r="BH16" s="64"/>
      <c r="BI16" s="65"/>
      <c r="BJ16" s="65"/>
      <c r="BK16" s="65"/>
      <c r="BL16" s="65"/>
      <c r="BM16" s="66"/>
    </row>
    <row r="17" spans="2:74" ht="14.4" customHeight="1">
      <c r="B17" s="43"/>
      <c r="C17" s="38"/>
      <c r="D17" s="38"/>
      <c r="E17" s="38"/>
      <c r="F17" s="42"/>
      <c r="G17" s="41"/>
      <c r="H17" s="38"/>
      <c r="I17" s="38"/>
      <c r="J17" s="38"/>
      <c r="K17" s="38"/>
      <c r="L17" s="38"/>
      <c r="M17" s="38"/>
      <c r="N17" s="38"/>
      <c r="O17" s="38"/>
      <c r="P17" s="38"/>
      <c r="Q17" s="38"/>
      <c r="R17" s="38"/>
      <c r="S17" s="38"/>
      <c r="T17" s="38"/>
      <c r="U17" s="38"/>
      <c r="V17" s="38"/>
      <c r="W17" s="38"/>
      <c r="X17" s="38"/>
      <c r="Y17" s="38"/>
      <c r="Z17" s="38"/>
      <c r="AA17" s="38"/>
      <c r="AB17" s="38"/>
      <c r="AC17" s="38"/>
      <c r="AD17" s="38"/>
      <c r="AE17" s="40"/>
      <c r="AF17" s="39"/>
      <c r="AG17" s="38"/>
      <c r="AH17" s="38"/>
      <c r="AI17" s="38"/>
      <c r="AJ17" s="37"/>
      <c r="AY17" s="278" t="s">
        <v>53</v>
      </c>
      <c r="BA17" s="82" t="s">
        <v>51</v>
      </c>
      <c r="BC17" s="83"/>
      <c r="BH17" s="64"/>
      <c r="BI17" s="65"/>
      <c r="BJ17" s="65"/>
      <c r="BK17" s="65"/>
      <c r="BL17" s="65"/>
      <c r="BM17" s="66"/>
    </row>
    <row r="18" spans="2:74" ht="14.4" customHeight="1" thickBot="1">
      <c r="B18" s="43"/>
      <c r="C18" s="38"/>
      <c r="D18" s="38"/>
      <c r="E18" s="38"/>
      <c r="F18" s="42"/>
      <c r="G18" s="41"/>
      <c r="H18" s="44" t="str">
        <f>BB56</f>
        <v>Weir is Fully Contracted</v>
      </c>
      <c r="I18" s="38"/>
      <c r="J18" s="38"/>
      <c r="K18" s="38"/>
      <c r="L18" s="38"/>
      <c r="M18" s="38"/>
      <c r="N18" s="38"/>
      <c r="O18" s="38"/>
      <c r="P18" s="38"/>
      <c r="Q18" s="38"/>
      <c r="R18" s="38"/>
      <c r="S18" s="38"/>
      <c r="T18" s="38"/>
      <c r="U18" s="38"/>
      <c r="V18" s="38"/>
      <c r="W18" s="38"/>
      <c r="X18" s="38"/>
      <c r="Y18" s="38"/>
      <c r="Z18" s="38"/>
      <c r="AA18" s="38"/>
      <c r="AB18" s="38"/>
      <c r="AC18" s="38"/>
      <c r="AD18" s="38"/>
      <c r="AE18" s="40"/>
      <c r="AF18" s="39"/>
      <c r="AG18" s="38"/>
      <c r="AH18" s="38"/>
      <c r="AI18" s="38"/>
      <c r="AJ18" s="37"/>
      <c r="AY18" s="278"/>
      <c r="BC18" s="83"/>
      <c r="BH18" s="64"/>
      <c r="BI18" s="65"/>
      <c r="BJ18" s="65"/>
      <c r="BK18" s="65"/>
      <c r="BL18" s="65"/>
      <c r="BM18" s="66"/>
    </row>
    <row r="19" spans="2:74" ht="14.4" customHeight="1" thickBot="1">
      <c r="B19" s="43"/>
      <c r="C19" s="38"/>
      <c r="D19" s="38"/>
      <c r="E19" s="38"/>
      <c r="F19" s="42"/>
      <c r="G19" s="41"/>
      <c r="H19" s="38" t="s">
        <v>149</v>
      </c>
      <c r="I19" s="38"/>
      <c r="J19" s="38"/>
      <c r="K19" s="38"/>
      <c r="L19" s="128"/>
      <c r="M19" s="128"/>
      <c r="N19" s="128"/>
      <c r="O19" s="128"/>
      <c r="P19" s="357">
        <f>BQ29*BR30</f>
        <v>83.539877012903162</v>
      </c>
      <c r="Q19" s="358"/>
      <c r="R19" s="359"/>
      <c r="S19" s="369" t="s">
        <v>172</v>
      </c>
      <c r="T19" s="370"/>
      <c r="U19" s="371"/>
      <c r="V19" s="38"/>
      <c r="W19" s="38"/>
      <c r="X19" s="38"/>
      <c r="Y19" s="38"/>
      <c r="Z19" s="38"/>
      <c r="AA19" s="38"/>
      <c r="AB19" s="38"/>
      <c r="AC19" s="38"/>
      <c r="AD19" s="38"/>
      <c r="AE19" s="40"/>
      <c r="AF19" s="39"/>
      <c r="AG19" s="38"/>
      <c r="AH19" s="38"/>
      <c r="AI19" s="38"/>
      <c r="AJ19" s="37"/>
      <c r="AY19" s="278"/>
      <c r="BA19" s="84"/>
      <c r="BB19" s="85"/>
      <c r="BC19" s="85"/>
      <c r="BD19" s="85"/>
      <c r="BE19" s="86"/>
      <c r="BH19" s="64"/>
      <c r="BI19" s="65"/>
      <c r="BJ19" s="65"/>
      <c r="BK19" s="65"/>
      <c r="BL19" s="65"/>
      <c r="BM19" s="66"/>
    </row>
    <row r="20" spans="2:74" ht="14.4" customHeight="1">
      <c r="B20" s="43"/>
      <c r="C20" s="38"/>
      <c r="D20" s="38"/>
      <c r="E20" s="38"/>
      <c r="F20" s="42"/>
      <c r="G20" s="41"/>
      <c r="H20" s="38"/>
      <c r="I20" s="38"/>
      <c r="J20" s="38"/>
      <c r="K20" s="38"/>
      <c r="L20" s="38"/>
      <c r="M20" s="38"/>
      <c r="N20" s="38"/>
      <c r="O20" s="38"/>
      <c r="P20" s="38"/>
      <c r="Q20" s="38"/>
      <c r="R20" s="38"/>
      <c r="S20" s="38"/>
      <c r="T20" s="38"/>
      <c r="U20" s="38"/>
      <c r="V20" s="38"/>
      <c r="W20" s="38"/>
      <c r="X20" s="38"/>
      <c r="Y20" s="38"/>
      <c r="Z20" s="38"/>
      <c r="AA20" s="38"/>
      <c r="AB20" s="38"/>
      <c r="AC20" s="38"/>
      <c r="AD20" s="38"/>
      <c r="AE20" s="40"/>
      <c r="AF20" s="39"/>
      <c r="AG20" s="38"/>
      <c r="AH20" s="38"/>
      <c r="AI20" s="38"/>
      <c r="AJ20" s="37"/>
      <c r="AY20" s="278"/>
      <c r="BA20" s="69" t="s">
        <v>102</v>
      </c>
      <c r="BB20" s="87" t="str">
        <f>IF(BC12&gt;=0.06,"YES","NO")</f>
        <v>YES</v>
      </c>
      <c r="BC20" s="70" t="s">
        <v>103</v>
      </c>
      <c r="BD20" s="70"/>
      <c r="BE20" s="88" t="str">
        <f>IF((BC10-BC14)&gt;=0.06,"YES","NO")</f>
        <v>YES</v>
      </c>
      <c r="BH20" s="64"/>
      <c r="BI20" s="65"/>
      <c r="BJ20" s="65"/>
      <c r="BK20" s="65"/>
      <c r="BL20" s="65"/>
      <c r="BM20" s="66"/>
      <c r="BQ20" s="342">
        <f>U9/BR26</f>
        <v>0.50800000000203205</v>
      </c>
      <c r="BR20" s="343"/>
      <c r="BS20" s="344"/>
      <c r="BT20" s="384" t="s">
        <v>82</v>
      </c>
      <c r="BU20" s="385"/>
      <c r="BV20" s="386"/>
    </row>
    <row r="21" spans="2:74" ht="14.4" customHeight="1">
      <c r="B21" s="43"/>
      <c r="C21" s="38"/>
      <c r="D21" s="38"/>
      <c r="E21" s="38"/>
      <c r="F21" s="42"/>
      <c r="G21" s="41"/>
      <c r="H21" s="38"/>
      <c r="I21" s="38"/>
      <c r="J21" s="38"/>
      <c r="K21" s="38"/>
      <c r="L21" s="38"/>
      <c r="M21" s="38"/>
      <c r="N21" s="38"/>
      <c r="O21" s="38"/>
      <c r="P21" s="38"/>
      <c r="Q21" s="38"/>
      <c r="R21" s="38"/>
      <c r="S21" s="38"/>
      <c r="T21" s="38"/>
      <c r="U21" s="38"/>
      <c r="V21" s="38"/>
      <c r="W21" s="38"/>
      <c r="X21" s="38"/>
      <c r="Y21" s="38"/>
      <c r="Z21" s="38"/>
      <c r="AA21" s="38"/>
      <c r="AB21" s="38"/>
      <c r="AC21" s="38"/>
      <c r="AD21" s="38"/>
      <c r="AE21" s="40"/>
      <c r="AF21" s="39"/>
      <c r="AG21" s="38"/>
      <c r="AH21" s="38"/>
      <c r="AI21" s="38"/>
      <c r="AJ21" s="37"/>
      <c r="AY21" s="278"/>
      <c r="BA21" s="69"/>
      <c r="BB21" s="89"/>
      <c r="BC21" s="70"/>
      <c r="BD21" s="70"/>
      <c r="BE21" s="90"/>
      <c r="BH21" s="64"/>
      <c r="BI21" s="65"/>
      <c r="BJ21" s="78" t="s">
        <v>0</v>
      </c>
      <c r="BK21" s="65"/>
      <c r="BL21" s="65"/>
      <c r="BM21" s="66"/>
      <c r="BQ21" s="375">
        <f>U10/BR27</f>
        <v>3.0480000000121916</v>
      </c>
      <c r="BR21" s="376"/>
      <c r="BS21" s="377"/>
      <c r="BT21" s="387" t="s">
        <v>82</v>
      </c>
      <c r="BU21" s="388"/>
      <c r="BV21" s="389"/>
    </row>
    <row r="22" spans="2:74" ht="14.4" customHeight="1">
      <c r="B22" s="43"/>
      <c r="C22" s="38"/>
      <c r="D22" s="38"/>
      <c r="E22" s="38"/>
      <c r="F22" s="42"/>
      <c r="G22" s="41"/>
      <c r="H22" s="38"/>
      <c r="I22" s="38"/>
      <c r="J22" s="38"/>
      <c r="K22" s="38"/>
      <c r="L22" s="38"/>
      <c r="M22" s="38"/>
      <c r="N22" s="38"/>
      <c r="O22" s="38"/>
      <c r="P22" s="38"/>
      <c r="Q22" s="38"/>
      <c r="R22" s="38"/>
      <c r="S22" s="38"/>
      <c r="T22" s="38"/>
      <c r="U22" s="38"/>
      <c r="V22" s="38"/>
      <c r="W22" s="38"/>
      <c r="X22" s="38"/>
      <c r="Y22" s="38"/>
      <c r="Z22" s="38"/>
      <c r="AA22" s="38"/>
      <c r="AB22" s="38"/>
      <c r="AC22" s="38"/>
      <c r="AD22" s="38"/>
      <c r="AE22" s="40"/>
      <c r="AF22" s="39"/>
      <c r="AG22" s="38"/>
      <c r="AH22" s="38"/>
      <c r="AI22" s="38"/>
      <c r="AJ22" s="37"/>
      <c r="AY22" s="278"/>
      <c r="BA22" s="91" t="str">
        <f>IF(BB20="NO","     The head over the weir is too small.",IF(BE20="NO","     The downstream water surface is too close to the weir crest.","     The general requirements for sharp-crested weirs are met."))</f>
        <v xml:space="preserve">     The general requirements for sharp-crested weirs are met.</v>
      </c>
      <c r="BB22" s="89"/>
      <c r="BC22" s="70"/>
      <c r="BD22" s="70"/>
      <c r="BE22" s="90"/>
      <c r="BH22" s="64"/>
      <c r="BI22" s="65"/>
      <c r="BJ22" s="78"/>
      <c r="BK22" s="65"/>
      <c r="BL22" s="65"/>
      <c r="BM22" s="66"/>
      <c r="BQ22" s="375">
        <f>U11/BR26</f>
        <v>0.1524000000006096</v>
      </c>
      <c r="BR22" s="376"/>
      <c r="BS22" s="377"/>
      <c r="BT22" s="387" t="s">
        <v>82</v>
      </c>
      <c r="BU22" s="388"/>
      <c r="BV22" s="389"/>
    </row>
    <row r="23" spans="2:74" ht="14.4" customHeight="1" thickBot="1">
      <c r="B23" s="43"/>
      <c r="C23" s="38"/>
      <c r="D23" s="38"/>
      <c r="E23" s="38"/>
      <c r="F23" s="42"/>
      <c r="G23" s="41"/>
      <c r="H23" s="38"/>
      <c r="I23" s="38"/>
      <c r="J23" s="38"/>
      <c r="K23" s="38"/>
      <c r="L23" s="38"/>
      <c r="M23" s="38"/>
      <c r="N23" s="38"/>
      <c r="O23" s="38"/>
      <c r="P23" s="38"/>
      <c r="Q23" s="38"/>
      <c r="R23" s="38"/>
      <c r="S23" s="38"/>
      <c r="T23" s="38"/>
      <c r="U23" s="38"/>
      <c r="V23" s="38"/>
      <c r="W23" s="38"/>
      <c r="X23" s="38"/>
      <c r="Y23" s="38"/>
      <c r="Z23" s="38"/>
      <c r="AA23" s="38"/>
      <c r="AB23" s="38"/>
      <c r="AC23" s="38"/>
      <c r="AD23" s="38"/>
      <c r="AE23" s="40"/>
      <c r="AF23" s="39"/>
      <c r="AG23" s="38"/>
      <c r="AH23" s="38"/>
      <c r="AI23" s="38"/>
      <c r="AJ23" s="37"/>
      <c r="AY23" s="278"/>
      <c r="BA23" s="79"/>
      <c r="BB23" s="92"/>
      <c r="BC23" s="93"/>
      <c r="BD23" s="93"/>
      <c r="BE23" s="81"/>
      <c r="BH23" s="94" t="s">
        <v>110</v>
      </c>
      <c r="BI23" s="65"/>
      <c r="BJ23" s="65"/>
      <c r="BK23" s="95" t="s">
        <v>124</v>
      </c>
      <c r="BL23" s="65"/>
      <c r="BM23" s="66"/>
      <c r="BQ23" s="375">
        <f>U12</f>
        <v>45</v>
      </c>
      <c r="BR23" s="376"/>
      <c r="BS23" s="377"/>
      <c r="BT23" s="387" t="s">
        <v>152</v>
      </c>
      <c r="BU23" s="388"/>
      <c r="BV23" s="389"/>
    </row>
    <row r="24" spans="2:74" ht="14.4" customHeight="1" thickBot="1">
      <c r="B24" s="43"/>
      <c r="C24" s="38"/>
      <c r="D24" s="38"/>
      <c r="E24" s="38"/>
      <c r="F24" s="42"/>
      <c r="G24" s="41"/>
      <c r="H24" s="38"/>
      <c r="I24" s="38"/>
      <c r="J24" s="38"/>
      <c r="K24" s="38"/>
      <c r="L24" s="38"/>
      <c r="M24" s="38"/>
      <c r="N24" s="38"/>
      <c r="O24" s="38"/>
      <c r="P24" s="38"/>
      <c r="Q24" s="38"/>
      <c r="R24" s="38"/>
      <c r="S24" s="38"/>
      <c r="T24" s="38"/>
      <c r="U24" s="38"/>
      <c r="V24" s="38"/>
      <c r="W24" s="38"/>
      <c r="X24" s="38"/>
      <c r="Y24" s="38"/>
      <c r="Z24" s="38"/>
      <c r="AA24" s="38"/>
      <c r="AB24" s="38"/>
      <c r="AC24" s="38"/>
      <c r="AD24" s="38"/>
      <c r="AE24" s="40"/>
      <c r="AF24" s="39"/>
      <c r="AG24" s="38"/>
      <c r="AH24" s="38"/>
      <c r="AI24" s="38"/>
      <c r="AJ24" s="37"/>
      <c r="AY24" s="278"/>
      <c r="BH24" s="64" t="s">
        <v>55</v>
      </c>
      <c r="BI24" s="65"/>
      <c r="BJ24" s="65"/>
      <c r="BK24" s="95" t="s">
        <v>125</v>
      </c>
      <c r="BL24" s="65"/>
      <c r="BM24" s="66"/>
      <c r="BQ24" s="379">
        <f>U13/BR26</f>
        <v>0.30480000000121921</v>
      </c>
      <c r="BR24" s="380"/>
      <c r="BS24" s="381"/>
      <c r="BT24" s="390" t="s">
        <v>82</v>
      </c>
      <c r="BU24" s="391"/>
      <c r="BV24" s="392"/>
    </row>
    <row r="25" spans="2:74" ht="14.4" customHeight="1">
      <c r="B25" s="43"/>
      <c r="C25" s="38"/>
      <c r="D25" s="38"/>
      <c r="E25" s="38"/>
      <c r="F25" s="42"/>
      <c r="G25" s="41"/>
      <c r="H25" s="38"/>
      <c r="I25" s="38"/>
      <c r="J25" s="38"/>
      <c r="K25" s="38"/>
      <c r="L25" s="38"/>
      <c r="M25" s="38"/>
      <c r="N25" s="38"/>
      <c r="O25" s="38"/>
      <c r="P25" s="38"/>
      <c r="Q25" s="38"/>
      <c r="R25" s="38"/>
      <c r="S25" s="38"/>
      <c r="T25" s="38"/>
      <c r="U25" s="38"/>
      <c r="V25" s="38"/>
      <c r="W25" s="38"/>
      <c r="X25" s="38"/>
      <c r="Y25" s="38"/>
      <c r="Z25" s="38"/>
      <c r="AA25" s="38"/>
      <c r="AB25" s="38"/>
      <c r="AC25" s="38"/>
      <c r="AD25" s="38"/>
      <c r="AE25" s="40"/>
      <c r="AF25" s="39"/>
      <c r="AG25" s="38"/>
      <c r="AH25" s="38"/>
      <c r="AI25" s="38"/>
      <c r="AJ25" s="37"/>
      <c r="BA25" s="82" t="s">
        <v>111</v>
      </c>
      <c r="BH25" s="64"/>
      <c r="BI25" s="65"/>
      <c r="BJ25" s="78"/>
      <c r="BK25" s="95" t="s">
        <v>24</v>
      </c>
      <c r="BL25" s="65"/>
      <c r="BM25" s="66"/>
      <c r="BQ25" s="96"/>
      <c r="BR25" s="56"/>
      <c r="BS25" s="56"/>
      <c r="BT25" s="56"/>
      <c r="BU25" s="56"/>
      <c r="BV25" s="97"/>
    </row>
    <row r="26" spans="2:74" ht="14.4" customHeight="1" thickBot="1">
      <c r="B26" s="43"/>
      <c r="C26" s="38"/>
      <c r="D26" s="38"/>
      <c r="E26" s="38"/>
      <c r="F26" s="42"/>
      <c r="G26" s="41"/>
      <c r="H26" s="38"/>
      <c r="I26" s="38"/>
      <c r="J26" s="38"/>
      <c r="K26" s="38"/>
      <c r="L26" s="38"/>
      <c r="M26" s="38"/>
      <c r="N26" s="38"/>
      <c r="O26" s="38"/>
      <c r="P26" s="38"/>
      <c r="Q26" s="38"/>
      <c r="R26" s="38"/>
      <c r="S26" s="38"/>
      <c r="T26" s="38"/>
      <c r="U26" s="38"/>
      <c r="V26" s="38"/>
      <c r="W26" s="38"/>
      <c r="X26" s="38"/>
      <c r="Y26" s="38"/>
      <c r="Z26" s="38"/>
      <c r="AA26" s="38"/>
      <c r="AB26" s="38"/>
      <c r="AC26" s="38"/>
      <c r="AD26" s="38"/>
      <c r="AE26" s="40"/>
      <c r="AF26" s="39"/>
      <c r="AG26" s="38"/>
      <c r="AH26" s="38"/>
      <c r="AI26" s="38"/>
      <c r="AJ26" s="37"/>
      <c r="AY26" s="278" t="s">
        <v>67</v>
      </c>
      <c r="BH26" s="98"/>
      <c r="BI26" s="65"/>
      <c r="BJ26" s="65"/>
      <c r="BK26" s="65"/>
      <c r="BL26" s="65"/>
      <c r="BM26" s="66"/>
      <c r="BQ26" s="96" t="s">
        <v>174</v>
      </c>
      <c r="BR26" s="99">
        <v>39.370078739999997</v>
      </c>
      <c r="BS26" s="56" t="s">
        <v>82</v>
      </c>
      <c r="BT26" s="56"/>
      <c r="BU26" s="56"/>
      <c r="BV26" s="97"/>
    </row>
    <row r="27" spans="2:74" ht="14.4" customHeight="1">
      <c r="B27" s="43"/>
      <c r="C27" s="38"/>
      <c r="D27" s="38"/>
      <c r="E27" s="38"/>
      <c r="F27" s="42"/>
      <c r="G27" s="41"/>
      <c r="H27" s="38"/>
      <c r="I27" s="38"/>
      <c r="J27" s="38"/>
      <c r="K27" s="38"/>
      <c r="L27" s="38"/>
      <c r="M27" s="38"/>
      <c r="N27" s="38"/>
      <c r="O27" s="38"/>
      <c r="P27" s="38"/>
      <c r="Q27" s="38"/>
      <c r="R27" s="38"/>
      <c r="S27" s="38"/>
      <c r="T27" s="38"/>
      <c r="U27" s="38"/>
      <c r="V27" s="40"/>
      <c r="W27" s="38"/>
      <c r="X27" s="38"/>
      <c r="Y27" s="38"/>
      <c r="Z27" s="38"/>
      <c r="AA27" s="38"/>
      <c r="AB27" s="38"/>
      <c r="AC27" s="38"/>
      <c r="AD27" s="38"/>
      <c r="AE27" s="40"/>
      <c r="AF27" s="39"/>
      <c r="AG27" s="38"/>
      <c r="AH27" s="38"/>
      <c r="AI27" s="38"/>
      <c r="AJ27" s="37"/>
      <c r="AY27" s="278"/>
      <c r="BA27" s="275" t="s">
        <v>65</v>
      </c>
      <c r="BB27" s="276"/>
      <c r="BC27" s="276"/>
      <c r="BD27" s="276"/>
      <c r="BE27" s="276"/>
      <c r="BF27" s="277"/>
      <c r="BH27" s="98" t="s">
        <v>39</v>
      </c>
      <c r="BI27" s="65"/>
      <c r="BJ27" s="65"/>
      <c r="BK27" s="65"/>
      <c r="BL27" s="65"/>
      <c r="BM27" s="66"/>
      <c r="BQ27" s="96" t="s">
        <v>173</v>
      </c>
      <c r="BR27" s="56">
        <v>3.2808398950000002</v>
      </c>
      <c r="BS27" s="56" t="s">
        <v>82</v>
      </c>
      <c r="BT27" s="56"/>
      <c r="BU27" s="56"/>
      <c r="BV27" s="97"/>
    </row>
    <row r="28" spans="2:74" ht="14.4" customHeight="1">
      <c r="B28" s="43"/>
      <c r="C28" s="38"/>
      <c r="D28" s="38"/>
      <c r="E28" s="38"/>
      <c r="F28" s="42"/>
      <c r="G28" s="41"/>
      <c r="H28" s="38"/>
      <c r="I28" s="38"/>
      <c r="J28" s="38"/>
      <c r="K28" s="38"/>
      <c r="L28" s="38"/>
      <c r="M28" s="38"/>
      <c r="N28" s="38"/>
      <c r="O28" s="38"/>
      <c r="P28" s="38"/>
      <c r="Q28" s="38"/>
      <c r="R28" s="38"/>
      <c r="S28" s="38"/>
      <c r="T28" s="38"/>
      <c r="U28" s="38"/>
      <c r="V28" s="38"/>
      <c r="W28" s="38"/>
      <c r="X28" s="38"/>
      <c r="Y28" s="38"/>
      <c r="Z28" s="38"/>
      <c r="AA28" s="38"/>
      <c r="AB28" s="38"/>
      <c r="AC28" s="38"/>
      <c r="AD28" s="38"/>
      <c r="AE28" s="40"/>
      <c r="AF28" s="39"/>
      <c r="AG28" s="38"/>
      <c r="AH28" s="38"/>
      <c r="AI28" s="38"/>
      <c r="AJ28" s="37"/>
      <c r="AY28" s="278"/>
      <c r="BA28" s="69"/>
      <c r="BB28" s="70"/>
      <c r="BC28" s="70"/>
      <c r="BD28" s="70"/>
      <c r="BE28" s="70"/>
      <c r="BF28" s="71"/>
      <c r="BH28" s="98" t="s">
        <v>104</v>
      </c>
      <c r="BI28" s="65"/>
      <c r="BJ28" s="65"/>
      <c r="BK28" s="65"/>
      <c r="BL28" s="65"/>
      <c r="BM28" s="66"/>
      <c r="BQ28" s="96"/>
      <c r="BR28" s="56"/>
      <c r="BS28" s="56"/>
      <c r="BT28" s="56"/>
      <c r="BU28" s="56"/>
      <c r="BV28" s="97"/>
    </row>
    <row r="29" spans="2:74" ht="14.4" customHeight="1">
      <c r="B29" s="43"/>
      <c r="C29" s="38"/>
      <c r="D29" s="38"/>
      <c r="E29" s="38"/>
      <c r="F29" s="42"/>
      <c r="G29" s="41"/>
      <c r="H29" s="38"/>
      <c r="I29" s="38"/>
      <c r="J29" s="38"/>
      <c r="K29" s="38"/>
      <c r="L29" s="38"/>
      <c r="M29" s="38"/>
      <c r="N29" s="38"/>
      <c r="O29" s="38"/>
      <c r="P29" s="38"/>
      <c r="Q29" s="38"/>
      <c r="R29" s="38"/>
      <c r="S29" s="38"/>
      <c r="T29" s="38"/>
      <c r="U29" s="38"/>
      <c r="V29" s="38"/>
      <c r="W29" s="38"/>
      <c r="X29" s="38"/>
      <c r="Y29" s="38"/>
      <c r="Z29" s="38"/>
      <c r="AA29" s="38"/>
      <c r="AB29" s="38"/>
      <c r="AC29" s="38"/>
      <c r="AD29" s="38"/>
      <c r="AE29" s="40"/>
      <c r="AF29" s="39"/>
      <c r="AG29" s="38"/>
      <c r="AH29" s="38"/>
      <c r="AI29" s="38"/>
      <c r="AJ29" s="37"/>
      <c r="AY29" s="278"/>
      <c r="BA29" s="69" t="s">
        <v>66</v>
      </c>
      <c r="BB29" s="87">
        <f>BC12/BC11</f>
        <v>5.000000000000001E-2</v>
      </c>
      <c r="BC29" s="70" t="s">
        <v>6</v>
      </c>
      <c r="BD29" s="70"/>
      <c r="BE29" s="87" t="str">
        <f>IF(BB29&lt;=0.2,"YES","NO")</f>
        <v>YES</v>
      </c>
      <c r="BF29" s="100"/>
      <c r="BH29" s="64"/>
      <c r="BI29" s="65"/>
      <c r="BJ29" s="65"/>
      <c r="BK29" s="65"/>
      <c r="BL29" s="65"/>
      <c r="BM29" s="66"/>
      <c r="BQ29" s="366">
        <f>BB54</f>
        <v>5.2705549429918142</v>
      </c>
      <c r="BR29" s="367"/>
      <c r="BS29" s="368"/>
      <c r="BT29" s="56"/>
      <c r="BU29" s="56"/>
      <c r="BV29" s="97"/>
    </row>
    <row r="30" spans="2:74" ht="14.4" customHeight="1" thickBot="1">
      <c r="B30" s="43"/>
      <c r="C30" s="38"/>
      <c r="D30" s="38"/>
      <c r="E30" s="38"/>
      <c r="F30" s="42"/>
      <c r="G30" s="41"/>
      <c r="H30" s="38"/>
      <c r="I30" s="38"/>
      <c r="J30" s="38"/>
      <c r="K30" s="38"/>
      <c r="L30" s="38"/>
      <c r="M30" s="38"/>
      <c r="N30" s="38"/>
      <c r="O30" s="38"/>
      <c r="P30" s="38"/>
      <c r="Q30" s="38"/>
      <c r="R30" s="38"/>
      <c r="S30" s="38"/>
      <c r="T30" s="38"/>
      <c r="U30" s="38"/>
      <c r="V30" s="38"/>
      <c r="W30" s="38"/>
      <c r="X30" s="38"/>
      <c r="Y30" s="38"/>
      <c r="Z30" s="38"/>
      <c r="AA30" s="38"/>
      <c r="AB30" s="38"/>
      <c r="AC30" s="38"/>
      <c r="AD30" s="38"/>
      <c r="AE30" s="40"/>
      <c r="AF30" s="39"/>
      <c r="AG30" s="38"/>
      <c r="AH30" s="38"/>
      <c r="AI30" s="38"/>
      <c r="AJ30" s="37"/>
      <c r="AY30" s="278"/>
      <c r="BA30" s="69"/>
      <c r="BB30" s="70"/>
      <c r="BC30" s="70"/>
      <c r="BD30" s="70"/>
      <c r="BE30" s="101"/>
      <c r="BF30" s="90"/>
      <c r="BH30" s="64" t="s">
        <v>40</v>
      </c>
      <c r="BI30" s="65"/>
      <c r="BJ30" s="65"/>
      <c r="BK30" s="65"/>
      <c r="BL30" s="65"/>
      <c r="BM30" s="66"/>
      <c r="BQ30" s="102" t="s">
        <v>148</v>
      </c>
      <c r="BR30" s="103">
        <v>15.850300000000001</v>
      </c>
      <c r="BS30" s="103" t="s">
        <v>172</v>
      </c>
      <c r="BT30" s="103"/>
      <c r="BU30" s="103"/>
      <c r="BV30" s="104"/>
    </row>
    <row r="31" spans="2:74" ht="14.4" customHeight="1">
      <c r="B31" s="43"/>
      <c r="C31" s="38"/>
      <c r="D31" s="38"/>
      <c r="E31" s="38"/>
      <c r="F31" s="42"/>
      <c r="G31" s="41"/>
      <c r="H31" s="38"/>
      <c r="I31" s="38"/>
      <c r="J31" s="38"/>
      <c r="K31" s="38"/>
      <c r="L31" s="38"/>
      <c r="M31" s="38"/>
      <c r="N31" s="38"/>
      <c r="O31" s="38"/>
      <c r="P31" s="38"/>
      <c r="Q31" s="38"/>
      <c r="R31" s="38"/>
      <c r="S31" s="38"/>
      <c r="T31" s="38"/>
      <c r="U31" s="38"/>
      <c r="V31" s="38"/>
      <c r="W31" s="38"/>
      <c r="X31" s="38"/>
      <c r="Y31" s="38"/>
      <c r="Z31" s="38"/>
      <c r="AA31" s="38"/>
      <c r="AB31" s="38"/>
      <c r="AC31" s="38"/>
      <c r="AD31" s="38"/>
      <c r="AE31" s="40"/>
      <c r="AF31" s="39"/>
      <c r="AG31" s="38"/>
      <c r="AH31" s="38"/>
      <c r="AI31" s="38"/>
      <c r="AJ31" s="37"/>
      <c r="AY31" s="278"/>
      <c r="BA31" s="69" t="s">
        <v>107</v>
      </c>
      <c r="BB31" s="87" t="str">
        <f>IF(BC10&gt;=0.45,"YES","NO")</f>
        <v>YES</v>
      </c>
      <c r="BC31" s="70" t="s">
        <v>93</v>
      </c>
      <c r="BD31" s="70"/>
      <c r="BE31" s="87" t="str">
        <f>IF(BC11&gt;=0.9,"YES","NO")</f>
        <v>YES</v>
      </c>
      <c r="BF31" s="100"/>
      <c r="BH31" s="105" t="s">
        <v>41</v>
      </c>
      <c r="BI31" s="65"/>
      <c r="BJ31" s="65"/>
      <c r="BK31" s="65"/>
      <c r="BL31" s="65"/>
      <c r="BM31" s="66"/>
    </row>
    <row r="32" spans="2:74" ht="14.4" customHeight="1">
      <c r="B32" s="43"/>
      <c r="C32" s="38"/>
      <c r="D32" s="38"/>
      <c r="E32" s="38"/>
      <c r="F32" s="42"/>
      <c r="G32" s="41"/>
      <c r="H32" s="38"/>
      <c r="I32" s="38"/>
      <c r="J32" s="38"/>
      <c r="K32" s="38"/>
      <c r="L32" s="38"/>
      <c r="M32" s="38"/>
      <c r="N32" s="38"/>
      <c r="O32" s="38"/>
      <c r="P32" s="38"/>
      <c r="Q32" s="38"/>
      <c r="R32" s="38"/>
      <c r="S32" s="38"/>
      <c r="T32" s="38"/>
      <c r="U32" s="38"/>
      <c r="V32" s="38"/>
      <c r="W32" s="38"/>
      <c r="X32" s="38"/>
      <c r="Y32" s="38"/>
      <c r="Z32" s="38"/>
      <c r="AA32" s="38"/>
      <c r="AB32" s="38"/>
      <c r="AC32" s="38"/>
      <c r="AD32" s="38"/>
      <c r="AE32" s="40"/>
      <c r="AF32" s="39"/>
      <c r="AG32" s="38"/>
      <c r="AH32" s="38"/>
      <c r="AI32" s="38"/>
      <c r="AJ32" s="37"/>
      <c r="AY32" s="278"/>
      <c r="BA32" s="69"/>
      <c r="BB32" s="70"/>
      <c r="BC32" s="70"/>
      <c r="BD32" s="70"/>
      <c r="BE32" s="101"/>
      <c r="BF32" s="90"/>
      <c r="BH32" s="64" t="s">
        <v>105</v>
      </c>
      <c r="BI32" s="65"/>
      <c r="BJ32" s="65"/>
      <c r="BK32" s="65"/>
      <c r="BL32" s="65"/>
      <c r="BM32" s="66"/>
    </row>
    <row r="33" spans="2:66" ht="14.4" customHeight="1">
      <c r="B33" s="43"/>
      <c r="C33" s="38"/>
      <c r="D33" s="38"/>
      <c r="E33" s="38"/>
      <c r="F33" s="42"/>
      <c r="G33" s="41"/>
      <c r="H33" s="38"/>
      <c r="I33" s="38"/>
      <c r="J33" s="38"/>
      <c r="K33" s="38"/>
      <c r="L33" s="38"/>
      <c r="M33" s="38"/>
      <c r="N33" s="38"/>
      <c r="O33" s="38"/>
      <c r="P33" s="38"/>
      <c r="Q33" s="38"/>
      <c r="R33" s="38"/>
      <c r="S33" s="38"/>
      <c r="T33" s="38"/>
      <c r="U33" s="38"/>
      <c r="V33" s="38"/>
      <c r="W33" s="38"/>
      <c r="X33" s="38"/>
      <c r="Y33" s="38"/>
      <c r="Z33" s="38"/>
      <c r="AA33" s="38"/>
      <c r="AB33" s="38"/>
      <c r="AC33" s="38"/>
      <c r="AD33" s="38"/>
      <c r="AE33" s="40"/>
      <c r="AF33" s="39"/>
      <c r="AG33" s="38"/>
      <c r="AH33" s="38"/>
      <c r="AI33" s="38"/>
      <c r="AJ33" s="37"/>
      <c r="AY33" s="278"/>
      <c r="BA33" s="69" t="s">
        <v>64</v>
      </c>
      <c r="BB33" s="87">
        <f>BC11-(2*BC12*(TAN((BC13/2)*PI()/180)))</f>
        <v>2.9217477062003674</v>
      </c>
      <c r="BC33" s="106" t="s">
        <v>95</v>
      </c>
      <c r="BD33" s="70"/>
      <c r="BE33" s="87" t="str">
        <f>IF(BC12&gt;0.38,"NO","YES")</f>
        <v>YES</v>
      </c>
      <c r="BF33" s="100"/>
      <c r="BH33" s="64"/>
      <c r="BI33" s="78"/>
      <c r="BJ33" s="78"/>
      <c r="BK33" s="78"/>
      <c r="BL33" s="78"/>
      <c r="BM33" s="66"/>
    </row>
    <row r="34" spans="2:66" ht="14.4" customHeight="1">
      <c r="B34" s="43"/>
      <c r="C34" s="38"/>
      <c r="D34" s="38"/>
      <c r="E34" s="38"/>
      <c r="F34" s="42"/>
      <c r="G34" s="41"/>
      <c r="H34" s="38"/>
      <c r="I34" s="38"/>
      <c r="J34" s="38"/>
      <c r="K34" s="38"/>
      <c r="L34" s="38"/>
      <c r="M34" s="38"/>
      <c r="N34" s="38"/>
      <c r="O34" s="38"/>
      <c r="P34" s="38"/>
      <c r="Q34" s="38"/>
      <c r="R34" s="38"/>
      <c r="S34" s="38"/>
      <c r="T34" s="38"/>
      <c r="U34" s="38"/>
      <c r="V34" s="38"/>
      <c r="W34" s="38"/>
      <c r="X34" s="38"/>
      <c r="Y34" s="38"/>
      <c r="Z34" s="38"/>
      <c r="AA34" s="38"/>
      <c r="AB34" s="38"/>
      <c r="AC34" s="38"/>
      <c r="AD34" s="38"/>
      <c r="AE34" s="40"/>
      <c r="AF34" s="39"/>
      <c r="AG34" s="38"/>
      <c r="AH34" s="38"/>
      <c r="AI34" s="38"/>
      <c r="AJ34" s="37"/>
      <c r="AY34" s="278"/>
      <c r="BA34" s="69"/>
      <c r="BB34" s="70"/>
      <c r="BC34" s="70"/>
      <c r="BD34" s="70"/>
      <c r="BE34" s="101"/>
      <c r="BF34" s="90"/>
      <c r="BH34" s="107" t="s">
        <v>56</v>
      </c>
      <c r="BI34" s="65"/>
      <c r="BJ34" s="65"/>
      <c r="BK34" s="65"/>
      <c r="BL34" s="65"/>
      <c r="BM34" s="66"/>
    </row>
    <row r="35" spans="2:66" ht="14.4" customHeight="1">
      <c r="B35" s="43"/>
      <c r="C35" s="38"/>
      <c r="D35" s="38"/>
      <c r="E35" s="38"/>
      <c r="F35" s="42"/>
      <c r="G35" s="41"/>
      <c r="H35" s="38"/>
      <c r="I35" s="38"/>
      <c r="J35" s="38"/>
      <c r="K35" s="38"/>
      <c r="L35" s="38"/>
      <c r="M35" s="38"/>
      <c r="N35" s="38"/>
      <c r="O35" s="38"/>
      <c r="P35" s="38"/>
      <c r="Q35" s="38"/>
      <c r="R35" s="38"/>
      <c r="S35" s="38"/>
      <c r="T35" s="38"/>
      <c r="U35" s="38"/>
      <c r="V35" s="38"/>
      <c r="W35" s="38"/>
      <c r="X35" s="38"/>
      <c r="Y35" s="38"/>
      <c r="Z35" s="38"/>
      <c r="AA35" s="38"/>
      <c r="AB35" s="38"/>
      <c r="AC35" s="38"/>
      <c r="AD35" s="38"/>
      <c r="AE35" s="40"/>
      <c r="AF35" s="39"/>
      <c r="AG35" s="38"/>
      <c r="AH35" s="38"/>
      <c r="AI35" s="38"/>
      <c r="AJ35" s="37"/>
      <c r="AY35" s="278"/>
      <c r="BA35" s="69" t="s">
        <v>63</v>
      </c>
      <c r="BB35" s="87" t="str">
        <f>IF(BB33&gt;=2*BC12,"YES","NO")</f>
        <v>YES</v>
      </c>
      <c r="BC35" s="69" t="s">
        <v>62</v>
      </c>
      <c r="BD35" s="70"/>
      <c r="BE35" s="87" t="str">
        <f>IF(BC10&gt;=2*BC12,"YES","NO")</f>
        <v>YES</v>
      </c>
      <c r="BF35" s="100"/>
      <c r="BH35" s="108"/>
      <c r="BI35" s="78" t="s">
        <v>25</v>
      </c>
      <c r="BJ35" s="78" t="s">
        <v>85</v>
      </c>
      <c r="BK35" s="78" t="s">
        <v>106</v>
      </c>
      <c r="BL35" s="78" t="s">
        <v>87</v>
      </c>
      <c r="BM35" s="66"/>
    </row>
    <row r="36" spans="2:66" ht="14.4" customHeight="1">
      <c r="B36" s="43"/>
      <c r="C36" s="38"/>
      <c r="D36" s="38"/>
      <c r="E36" s="38"/>
      <c r="F36" s="42"/>
      <c r="G36" s="41"/>
      <c r="H36" s="38"/>
      <c r="I36" s="38"/>
      <c r="J36" s="38"/>
      <c r="K36" s="38"/>
      <c r="L36" s="38"/>
      <c r="M36" s="38"/>
      <c r="N36" s="38"/>
      <c r="O36" s="38"/>
      <c r="P36" s="38"/>
      <c r="Q36" s="38"/>
      <c r="R36" s="38"/>
      <c r="S36" s="38"/>
      <c r="T36" s="38"/>
      <c r="U36" s="38"/>
      <c r="V36" s="38"/>
      <c r="W36" s="38"/>
      <c r="X36" s="38"/>
      <c r="Y36" s="38"/>
      <c r="Z36" s="38"/>
      <c r="AA36" s="38"/>
      <c r="AB36" s="38"/>
      <c r="AC36" s="38"/>
      <c r="AD36" s="38"/>
      <c r="AE36" s="40"/>
      <c r="AF36" s="39"/>
      <c r="AG36" s="38"/>
      <c r="AH36" s="38"/>
      <c r="AI36" s="38"/>
      <c r="AJ36" s="37"/>
      <c r="AY36" s="278"/>
      <c r="BA36" s="69"/>
      <c r="BB36" s="70"/>
      <c r="BC36" s="70"/>
      <c r="BD36" s="70"/>
      <c r="BE36" s="101"/>
      <c r="BF36" s="90"/>
      <c r="BH36" s="109"/>
      <c r="BI36" s="65"/>
      <c r="BJ36" s="65"/>
      <c r="BK36" s="65"/>
      <c r="BL36" s="65"/>
      <c r="BM36" s="66"/>
      <c r="BN36" s="57" t="s">
        <v>23</v>
      </c>
    </row>
    <row r="37" spans="2:66" ht="14.4" customHeight="1">
      <c r="B37" s="43"/>
      <c r="C37" s="38"/>
      <c r="D37" s="38"/>
      <c r="E37" s="38"/>
      <c r="F37" s="42"/>
      <c r="G37" s="41"/>
      <c r="H37" s="38"/>
      <c r="I37" s="38"/>
      <c r="J37" s="38"/>
      <c r="K37" s="38"/>
      <c r="L37" s="38"/>
      <c r="M37" s="38"/>
      <c r="N37" s="38"/>
      <c r="O37" s="38"/>
      <c r="P37" s="38"/>
      <c r="Q37" s="38"/>
      <c r="R37" s="38"/>
      <c r="S37" s="38"/>
      <c r="T37" s="38"/>
      <c r="U37" s="38"/>
      <c r="V37" s="38"/>
      <c r="W37" s="38"/>
      <c r="X37" s="38"/>
      <c r="Y37" s="38"/>
      <c r="Z37" s="38"/>
      <c r="AA37" s="38"/>
      <c r="AB37" s="38"/>
      <c r="AC37" s="38"/>
      <c r="AD37" s="38"/>
      <c r="AE37" s="40"/>
      <c r="AF37" s="39"/>
      <c r="AG37" s="38"/>
      <c r="AH37" s="38"/>
      <c r="AI37" s="38"/>
      <c r="AJ37" s="37"/>
      <c r="AY37" s="278"/>
      <c r="BA37" s="110" t="s">
        <v>68</v>
      </c>
      <c r="BB37" s="106"/>
      <c r="BC37" s="70"/>
      <c r="BD37" s="70"/>
      <c r="BE37" s="87" t="str">
        <f>IF(BE29="NO","NO",IF(BE31="NO","NO",IF(BB31="NO","NO",IF(BB35="NO","NO",IF(BE33="NO","NO",IF(BE35="NO","NO","YES"))))))</f>
        <v>YES</v>
      </c>
      <c r="BF37" s="100"/>
      <c r="BH37" s="64" t="s">
        <v>58</v>
      </c>
      <c r="BI37" s="65"/>
      <c r="BJ37" s="65"/>
      <c r="BK37" s="65"/>
      <c r="BL37" s="65"/>
      <c r="BM37" s="66"/>
    </row>
    <row r="38" spans="2:66" ht="14.4" customHeight="1" thickBot="1">
      <c r="B38" s="43"/>
      <c r="C38" s="38"/>
      <c r="D38" s="38"/>
      <c r="E38" s="38"/>
      <c r="F38" s="42"/>
      <c r="G38" s="41"/>
      <c r="H38" s="38"/>
      <c r="I38" s="38"/>
      <c r="J38" s="38"/>
      <c r="K38" s="38"/>
      <c r="L38" s="38"/>
      <c r="M38" s="38"/>
      <c r="N38" s="38"/>
      <c r="O38" s="38"/>
      <c r="P38" s="38"/>
      <c r="Q38" s="38"/>
      <c r="R38" s="38"/>
      <c r="S38" s="38"/>
      <c r="T38" s="38"/>
      <c r="U38" s="38"/>
      <c r="V38" s="38"/>
      <c r="W38" s="38"/>
      <c r="X38" s="38"/>
      <c r="Y38" s="38"/>
      <c r="Z38" s="38"/>
      <c r="AA38" s="38"/>
      <c r="AB38" s="38"/>
      <c r="AC38" s="38"/>
      <c r="AD38" s="38"/>
      <c r="AE38" s="40"/>
      <c r="AF38" s="39"/>
      <c r="AG38" s="38"/>
      <c r="AH38" s="38"/>
      <c r="AI38" s="38"/>
      <c r="AJ38" s="37"/>
      <c r="AY38" s="278"/>
      <c r="BA38" s="79"/>
      <c r="BB38" s="80"/>
      <c r="BC38" s="80"/>
      <c r="BD38" s="80"/>
      <c r="BE38" s="111"/>
      <c r="BF38" s="81"/>
      <c r="BH38" s="64" t="s">
        <v>71</v>
      </c>
      <c r="BI38" s="78"/>
      <c r="BJ38" s="78"/>
      <c r="BK38" s="78"/>
      <c r="BL38" s="78"/>
      <c r="BM38" s="66"/>
    </row>
    <row r="39" spans="2:66" ht="14.4" customHeight="1" thickBot="1">
      <c r="B39" s="36"/>
      <c r="C39" s="31"/>
      <c r="D39" s="31"/>
      <c r="E39" s="31"/>
      <c r="F39" s="35"/>
      <c r="G39" s="34"/>
      <c r="H39" s="31"/>
      <c r="I39" s="31"/>
      <c r="J39" s="31"/>
      <c r="K39" s="31"/>
      <c r="L39" s="31"/>
      <c r="M39" s="31"/>
      <c r="N39" s="31"/>
      <c r="O39" s="31"/>
      <c r="P39" s="31"/>
      <c r="Q39" s="31"/>
      <c r="R39" s="31"/>
      <c r="S39" s="31"/>
      <c r="T39" s="31"/>
      <c r="U39" s="31"/>
      <c r="V39" s="31"/>
      <c r="W39" s="31"/>
      <c r="X39" s="31"/>
      <c r="Y39" s="31"/>
      <c r="Z39" s="31"/>
      <c r="AA39" s="31"/>
      <c r="AB39" s="31"/>
      <c r="AC39" s="31"/>
      <c r="AD39" s="31"/>
      <c r="AE39" s="33"/>
      <c r="AF39" s="32"/>
      <c r="AG39" s="31"/>
      <c r="AH39" s="31"/>
      <c r="AI39" s="31"/>
      <c r="AJ39" s="30"/>
      <c r="AY39" s="278"/>
      <c r="BH39" s="109"/>
      <c r="BI39" s="65"/>
      <c r="BJ39" s="65"/>
      <c r="BK39" s="65"/>
      <c r="BL39" s="65"/>
      <c r="BM39" s="66"/>
    </row>
    <row r="40" spans="2:66" ht="14.4" customHeight="1">
      <c r="AY40" s="278"/>
      <c r="BA40" s="275" t="s">
        <v>57</v>
      </c>
      <c r="BB40" s="276"/>
      <c r="BC40" s="276"/>
      <c r="BD40" s="276"/>
      <c r="BE40" s="276"/>
      <c r="BF40" s="277"/>
      <c r="BH40" s="105" t="s">
        <v>59</v>
      </c>
      <c r="BI40" s="65"/>
      <c r="BJ40" s="65"/>
      <c r="BK40" s="65"/>
      <c r="BL40" s="65"/>
      <c r="BM40" s="66"/>
    </row>
    <row r="41" spans="2:66" ht="14.4" customHeight="1">
      <c r="AY41" s="278"/>
      <c r="BA41" s="69"/>
      <c r="BB41" s="70"/>
      <c r="BC41" s="70"/>
      <c r="BD41" s="70"/>
      <c r="BE41" s="70"/>
      <c r="BF41" s="71"/>
      <c r="BH41" s="64" t="s">
        <v>60</v>
      </c>
      <c r="BI41" s="65"/>
      <c r="BJ41" s="65"/>
      <c r="BK41" s="65"/>
      <c r="BL41" s="65"/>
      <c r="BM41" s="66"/>
    </row>
    <row r="42" spans="2:66" ht="14.4" customHeight="1">
      <c r="AY42" s="278"/>
      <c r="BA42" s="112" t="str">
        <f>IF(BB20="NO","      The general sharp-crested weir requirements are not met.",IF(BE20="NO","      The general sharp-crested weir requirements are not met.",IF(BE37="YES","","      This V-notch weir is not fully contracted.  One or more of the parameters")))</f>
        <v/>
      </c>
      <c r="BB42" s="70"/>
      <c r="BC42" s="70"/>
      <c r="BD42" s="70"/>
      <c r="BE42" s="101"/>
      <c r="BF42" s="90"/>
      <c r="BH42" s="64" t="s">
        <v>61</v>
      </c>
      <c r="BI42" s="65"/>
      <c r="BJ42" s="65"/>
      <c r="BK42" s="65"/>
      <c r="BL42" s="65"/>
      <c r="BM42" s="66"/>
    </row>
    <row r="43" spans="2:66" ht="14.4" customHeight="1">
      <c r="AY43" s="278"/>
      <c r="BA43" s="112" t="str">
        <f>IF(BE37="YES","","     must be changed in order to calculate the flow rate over the weir.")</f>
        <v/>
      </c>
      <c r="BB43" s="70"/>
      <c r="BC43" s="70"/>
      <c r="BD43" s="70"/>
      <c r="BE43" s="101"/>
      <c r="BF43" s="90"/>
      <c r="BH43" s="109" t="s">
        <v>48</v>
      </c>
      <c r="BI43" s="65"/>
      <c r="BJ43" s="65"/>
      <c r="BK43" s="65"/>
      <c r="BL43" s="65"/>
      <c r="BM43" s="66"/>
    </row>
    <row r="44" spans="2:66" ht="14.4" customHeight="1">
      <c r="AY44" s="278"/>
      <c r="BA44" s="112"/>
      <c r="BB44" s="70"/>
      <c r="BC44" s="70"/>
      <c r="BD44" s="70"/>
      <c r="BE44" s="101"/>
      <c r="BF44" s="90"/>
      <c r="BH44" s="64"/>
      <c r="BI44" s="65"/>
      <c r="BJ44" s="65"/>
      <c r="BK44" s="65"/>
      <c r="BL44" s="65"/>
      <c r="BM44" s="66"/>
    </row>
    <row r="45" spans="2:66" ht="14.4" customHeight="1">
      <c r="AY45" s="278"/>
      <c r="BA45" s="69" t="s">
        <v>45</v>
      </c>
      <c r="BB45" s="113">
        <f>IF(BB20="NO","",IF(BE20="NO","",IF(BE37="NO","",0.6028-(0.0007364*BC13)+((5.179/1000000)*(BC13^2)))))</f>
        <v>0.58014947500000003</v>
      </c>
      <c r="BC45" s="114" t="s">
        <v>20</v>
      </c>
      <c r="BD45" s="70"/>
      <c r="BE45" s="115">
        <f>IF(BB20="NO","",IF(BE20="NO","",IF(BE37="NO","",0.3048*(0.01456-(0.0003401*BC13)+((3.286/1000000)*(BC13^2))-((1.042/100000000)*(BC13^3))))))</f>
        <v>1.5118468619999999E-3</v>
      </c>
      <c r="BF45" s="116" t="s">
        <v>82</v>
      </c>
      <c r="BH45" s="64" t="s">
        <v>113</v>
      </c>
      <c r="BI45" s="65"/>
      <c r="BJ45" s="65"/>
      <c r="BK45" s="65"/>
      <c r="BL45" s="65"/>
      <c r="BM45" s="66"/>
    </row>
    <row r="46" spans="2:66" ht="14.4" customHeight="1" thickBot="1">
      <c r="AY46" s="278"/>
      <c r="BA46" s="69"/>
      <c r="BB46" s="70"/>
      <c r="BC46" s="70"/>
      <c r="BD46" s="70"/>
      <c r="BE46" s="101"/>
      <c r="BF46" s="90"/>
      <c r="BH46" s="109"/>
      <c r="BI46" s="65"/>
      <c r="BJ46" s="65"/>
      <c r="BK46" s="65"/>
      <c r="BL46" s="65"/>
      <c r="BM46" s="66"/>
    </row>
    <row r="47" spans="2:66" ht="14.4" customHeight="1" thickBot="1">
      <c r="AY47" s="278"/>
      <c r="BA47" s="69" t="s">
        <v>21</v>
      </c>
      <c r="BB47" s="117">
        <f>IF(BB20="NO","",IF(BE20="NO","",IF(BE37="NO","",2.36*BB45*TAN((BC13/2)*(PI()/180))*((BC12+BE45)^2.5))))</f>
        <v>5.2705549429918151E-3</v>
      </c>
      <c r="BC47" s="118" t="s">
        <v>99</v>
      </c>
      <c r="BD47" s="119">
        <f>IF(BB47="","",BB47*1000*60)</f>
        <v>316.23329657950887</v>
      </c>
      <c r="BE47" s="118" t="s">
        <v>100</v>
      </c>
      <c r="BF47" s="90"/>
      <c r="BH47" s="64"/>
      <c r="BI47" s="65"/>
      <c r="BJ47" s="65"/>
      <c r="BK47" s="65"/>
      <c r="BL47" s="65"/>
      <c r="BM47" s="66"/>
    </row>
    <row r="48" spans="2:66" ht="14.4" customHeight="1" thickBot="1">
      <c r="AY48" s="278"/>
      <c r="BA48" s="79"/>
      <c r="BB48" s="93"/>
      <c r="BC48" s="93"/>
      <c r="BD48" s="93"/>
      <c r="BE48" s="111"/>
      <c r="BF48" s="81"/>
      <c r="BH48" s="120" t="s">
        <v>43</v>
      </c>
      <c r="BI48" s="121" t="s">
        <v>42</v>
      </c>
      <c r="BJ48" s="65"/>
      <c r="BK48" s="65"/>
      <c r="BL48" s="65"/>
      <c r="BM48" s="66"/>
    </row>
    <row r="49" spans="53:65" ht="14.4" customHeight="1">
      <c r="BH49" s="122">
        <v>20</v>
      </c>
      <c r="BI49" s="123">
        <v>0.59</v>
      </c>
      <c r="BJ49" s="65"/>
      <c r="BK49" s="65"/>
      <c r="BL49" s="65"/>
      <c r="BM49" s="66"/>
    </row>
    <row r="50" spans="53:65" ht="14.4" customHeight="1">
      <c r="BB50" s="57" t="s">
        <v>50</v>
      </c>
      <c r="BD50" s="57" t="s">
        <v>50</v>
      </c>
      <c r="BH50" s="122">
        <v>40</v>
      </c>
      <c r="BI50" s="123">
        <v>0.58199999999999996</v>
      </c>
      <c r="BJ50" s="65"/>
      <c r="BK50" s="65"/>
      <c r="BL50" s="65"/>
      <c r="BM50" s="66"/>
    </row>
    <row r="51" spans="53:65" ht="14.4" customHeight="1">
      <c r="BA51" s="124" t="s">
        <v>3</v>
      </c>
      <c r="BH51" s="122">
        <v>60</v>
      </c>
      <c r="BI51" s="123">
        <v>0.57699999999999996</v>
      </c>
      <c r="BJ51" s="65"/>
      <c r="BK51" s="65"/>
      <c r="BL51" s="65"/>
      <c r="BM51" s="66"/>
    </row>
    <row r="52" spans="53:65" ht="14.4" customHeight="1">
      <c r="BH52" s="122">
        <v>80</v>
      </c>
      <c r="BI52" s="123">
        <v>0.57699999999999996</v>
      </c>
      <c r="BJ52" s="65"/>
      <c r="BK52" s="65"/>
      <c r="BL52" s="65"/>
      <c r="BM52" s="66"/>
    </row>
    <row r="53" spans="53:65" ht="14.4" customHeight="1" thickBot="1">
      <c r="BH53" s="125">
        <v>100</v>
      </c>
      <c r="BI53" s="126">
        <v>0.58099999999999996</v>
      </c>
      <c r="BJ53" s="65"/>
      <c r="BK53" s="65"/>
      <c r="BL53" s="65"/>
      <c r="BM53" s="66"/>
    </row>
    <row r="54" spans="53:65" ht="14.4" customHeight="1">
      <c r="BB54" s="57">
        <f>BD47/60</f>
        <v>5.2705549429918142</v>
      </c>
      <c r="BC54" s="57" t="s">
        <v>148</v>
      </c>
      <c r="BH54" s="64"/>
      <c r="BI54" s="65"/>
      <c r="BJ54" s="65"/>
      <c r="BK54" s="65"/>
      <c r="BL54" s="65"/>
      <c r="BM54" s="66"/>
    </row>
    <row r="55" spans="53:65" ht="14.4" customHeight="1">
      <c r="BH55" s="64"/>
      <c r="BI55" s="65"/>
      <c r="BJ55" s="65"/>
      <c r="BK55" s="65"/>
      <c r="BL55" s="65"/>
      <c r="BM55" s="66"/>
    </row>
    <row r="56" spans="53:65" ht="14.4" customHeight="1">
      <c r="BB56" s="57" t="str">
        <f>IF(AND(BE29="Yes",BE31="Yes",BE33="Yes",BE35="Yes",BE37="Yes"),"Weir is Fully Contracted","Weir is Not Fully Contracted")</f>
        <v>Weir is Fully Contracted</v>
      </c>
      <c r="BH56" s="64"/>
      <c r="BI56" s="65"/>
      <c r="BJ56" s="65"/>
      <c r="BK56" s="65"/>
      <c r="BL56" s="65"/>
      <c r="BM56" s="66"/>
    </row>
    <row r="57" spans="53:65" ht="14.4" customHeight="1">
      <c r="BH57" s="64"/>
      <c r="BI57" s="65"/>
      <c r="BJ57" s="65"/>
      <c r="BK57" s="65"/>
      <c r="BL57" s="65"/>
      <c r="BM57" s="66"/>
    </row>
    <row r="58" spans="53:65" ht="14.4" customHeight="1">
      <c r="BH58" s="64"/>
      <c r="BI58" s="65"/>
      <c r="BJ58" s="65"/>
      <c r="BK58" s="65"/>
      <c r="BL58" s="65"/>
      <c r="BM58" s="66"/>
    </row>
    <row r="59" spans="53:65" ht="14.4" customHeight="1">
      <c r="BH59" s="64"/>
      <c r="BI59" s="65"/>
      <c r="BJ59" s="65"/>
      <c r="BK59" s="65"/>
      <c r="BL59" s="65"/>
      <c r="BM59" s="66"/>
    </row>
    <row r="60" spans="53:65" ht="14.4" customHeight="1" thickBot="1">
      <c r="BH60" s="64"/>
      <c r="BI60" s="65"/>
      <c r="BJ60" s="65"/>
      <c r="BK60" s="65"/>
      <c r="BL60" s="65"/>
      <c r="BM60" s="66"/>
    </row>
    <row r="61" spans="53:65" ht="14.4" customHeight="1">
      <c r="BH61" s="120" t="s">
        <v>43</v>
      </c>
      <c r="BI61" s="121" t="s">
        <v>112</v>
      </c>
      <c r="BJ61" s="65"/>
      <c r="BK61" s="65"/>
      <c r="BL61" s="65"/>
      <c r="BM61" s="66"/>
    </row>
    <row r="62" spans="53:65" ht="14.4" customHeight="1">
      <c r="BH62" s="122">
        <v>20</v>
      </c>
      <c r="BI62" s="123">
        <v>8.9999999999999993E-3</v>
      </c>
      <c r="BJ62" s="65"/>
      <c r="BK62" s="65"/>
      <c r="BL62" s="65"/>
      <c r="BM62" s="66"/>
    </row>
    <row r="63" spans="53:65" ht="14.4" customHeight="1">
      <c r="BH63" s="122">
        <v>40</v>
      </c>
      <c r="BI63" s="123">
        <v>5.4999999999999997E-3</v>
      </c>
      <c r="BJ63" s="65"/>
      <c r="BK63" s="65"/>
      <c r="BL63" s="65"/>
      <c r="BM63" s="66"/>
    </row>
    <row r="64" spans="53:65" ht="14.4" customHeight="1">
      <c r="BH64" s="122">
        <v>60</v>
      </c>
      <c r="BI64" s="123">
        <v>3.8E-3</v>
      </c>
      <c r="BJ64" s="65"/>
      <c r="BK64" s="65"/>
      <c r="BL64" s="65"/>
      <c r="BM64" s="66"/>
    </row>
    <row r="65" spans="60:65" ht="14.4" customHeight="1">
      <c r="BH65" s="122">
        <v>80</v>
      </c>
      <c r="BI65" s="123">
        <v>3.0000000000000001E-3</v>
      </c>
      <c r="BJ65" s="65"/>
      <c r="BK65" s="65"/>
      <c r="BL65" s="65"/>
      <c r="BM65" s="66"/>
    </row>
    <row r="66" spans="60:65" ht="14.4" customHeight="1" thickBot="1">
      <c r="BH66" s="125">
        <v>100</v>
      </c>
      <c r="BI66" s="126">
        <v>3.0000000000000001E-3</v>
      </c>
      <c r="BJ66" s="65"/>
      <c r="BK66" s="65"/>
      <c r="BL66" s="65"/>
      <c r="BM66" s="66"/>
    </row>
    <row r="67" spans="60:65" ht="14.4" customHeight="1">
      <c r="BH67" s="64"/>
      <c r="BI67" s="65"/>
      <c r="BJ67" s="65"/>
      <c r="BK67" s="65"/>
      <c r="BL67" s="65"/>
      <c r="BM67" s="66"/>
    </row>
    <row r="68" spans="60:65" ht="14.4" customHeight="1">
      <c r="BH68" s="64"/>
      <c r="BI68" s="65"/>
      <c r="BJ68" s="65"/>
      <c r="BK68" s="65"/>
      <c r="BL68" s="65"/>
      <c r="BM68" s="66"/>
    </row>
    <row r="69" spans="60:65" ht="14.4" customHeight="1">
      <c r="BH69" s="64"/>
      <c r="BI69" s="65"/>
      <c r="BJ69" s="65"/>
      <c r="BK69" s="65"/>
      <c r="BL69" s="65"/>
      <c r="BM69" s="66"/>
    </row>
    <row r="70" spans="60:65" ht="14.4" customHeight="1">
      <c r="BH70" s="64"/>
      <c r="BI70" s="65"/>
      <c r="BJ70" s="65"/>
      <c r="BK70" s="65"/>
      <c r="BL70" s="65"/>
      <c r="BM70" s="66"/>
    </row>
    <row r="71" spans="60:65" ht="14.4" customHeight="1">
      <c r="BH71" s="64"/>
      <c r="BI71" s="65"/>
      <c r="BJ71" s="65"/>
      <c r="BK71" s="65"/>
      <c r="BL71" s="65"/>
      <c r="BM71" s="66"/>
    </row>
    <row r="72" spans="60:65" ht="14.4" customHeight="1" thickBot="1">
      <c r="BH72" s="127"/>
      <c r="BI72" s="62"/>
      <c r="BJ72" s="62"/>
      <c r="BK72" s="62"/>
      <c r="BL72" s="62"/>
      <c r="BM72" s="63"/>
    </row>
  </sheetData>
  <sheetProtection algorithmName="SHA-512" hashValue="V020LcR7FR82OCo9F7fn+2XkvGuKkZpuc57JDeC3U/MrNacK0QTEx+b4ocPb8dwZ+Vq0+653dNPU8bd6oxDm/w==" saltValue="iOjsO9bCIRrmMpjM9nhFuQ==" spinCount="100000" sheet="1" formatCells="0" selectLockedCells="1"/>
  <mergeCells count="63">
    <mergeCell ref="BT20:BV20"/>
    <mergeCell ref="BT21:BV21"/>
    <mergeCell ref="BT22:BV22"/>
    <mergeCell ref="BT23:BV23"/>
    <mergeCell ref="BT24:BV24"/>
    <mergeCell ref="BQ29:BS29"/>
    <mergeCell ref="S19:U19"/>
    <mergeCell ref="H10:R10"/>
    <mergeCell ref="S10:T10"/>
    <mergeCell ref="BQ21:BS21"/>
    <mergeCell ref="H12:R12"/>
    <mergeCell ref="S12:T12"/>
    <mergeCell ref="BQ23:BS23"/>
    <mergeCell ref="U10:W10"/>
    <mergeCell ref="U11:W11"/>
    <mergeCell ref="H11:R11"/>
    <mergeCell ref="S11:T11"/>
    <mergeCell ref="BQ22:BS22"/>
    <mergeCell ref="X11:Z11"/>
    <mergeCell ref="BQ24:BS24"/>
    <mergeCell ref="X13:Z13"/>
    <mergeCell ref="H9:R9"/>
    <mergeCell ref="S9:T9"/>
    <mergeCell ref="BQ20:BS20"/>
    <mergeCell ref="X9:Z9"/>
    <mergeCell ref="U9:W9"/>
    <mergeCell ref="X12:Z12"/>
    <mergeCell ref="H13:R13"/>
    <mergeCell ref="S13:T13"/>
    <mergeCell ref="P19:R19"/>
    <mergeCell ref="X10:Z10"/>
    <mergeCell ref="U12:W12"/>
    <mergeCell ref="U13:W13"/>
    <mergeCell ref="Z5:AE5"/>
    <mergeCell ref="AF5:AJ5"/>
    <mergeCell ref="G3:L3"/>
    <mergeCell ref="M3:AE3"/>
    <mergeCell ref="AF3:AJ3"/>
    <mergeCell ref="G4:AE4"/>
    <mergeCell ref="AF4:AJ4"/>
    <mergeCell ref="BH6:BK6"/>
    <mergeCell ref="AY7:AY15"/>
    <mergeCell ref="AY17:AY24"/>
    <mergeCell ref="B1:F1"/>
    <mergeCell ref="G1:AE1"/>
    <mergeCell ref="AF1:AJ1"/>
    <mergeCell ref="B2:F5"/>
    <mergeCell ref="G2:L2"/>
    <mergeCell ref="M2:AE2"/>
    <mergeCell ref="AF2:AJ2"/>
    <mergeCell ref="BH2:BM2"/>
    <mergeCell ref="BA2:BF2"/>
    <mergeCell ref="BA3:BF3"/>
    <mergeCell ref="G5:L5"/>
    <mergeCell ref="M5:S5"/>
    <mergeCell ref="T5:Y5"/>
    <mergeCell ref="BA40:BF40"/>
    <mergeCell ref="AY26:AY48"/>
    <mergeCell ref="BH7:BL7"/>
    <mergeCell ref="BH8:BK8"/>
    <mergeCell ref="BH10:BM10"/>
    <mergeCell ref="BA8:BD8"/>
    <mergeCell ref="BA27:BF27"/>
  </mergeCells>
  <dataValidations count="2">
    <dataValidation operator="greaterThanOrEqual" allowBlank="1" showInputMessage="1" showErrorMessage="1" errorTitle="Invalid Entry" error="Please enter a value greater than zero._x000a_" sqref="BB33 BE29 BB31 BE31 BE33 BE20 BB45 BE45 BB47 BD47 BB20 BE37 BE35 BB35" xr:uid="{00000000-0002-0000-0300-000001000000}"/>
    <dataValidation type="decimal" operator="greaterThanOrEqual" allowBlank="1" showInputMessage="1" showErrorMessage="1" errorTitle="Invalid Entry" error="Please enter a value greater than zero._x000a_" sqref="BB29 BC10:BC14" xr:uid="{00000000-0002-0000-0300-000000000000}">
      <formula1>0</formula1>
    </dataValidation>
  </dataValidations>
  <hyperlinks>
    <hyperlink ref="BD15" r:id="rId1" location="p2001147c9963_32002" display="View Table 3.3.3" xr:uid="{D7A4E432-1EF7-4089-8F87-765048DC2A2B}"/>
    <hyperlink ref="BH8:BK8" r:id="rId2" location="p2000a1ff99718.16001" display="  Stormwater Collection Systems Design Handbook, 18.4 Weirs" xr:uid="{3618E209-4EBC-41AD-A871-08EF145B9B4B}"/>
    <hyperlink ref="BH10" r:id="rId3" location="p2000a1f599721_45001" display="  Standard Handbook for Civil Engineers, 21.6.4 Manning Equation for Open Channels" xr:uid="{5F08227C-1530-48C7-B7FF-B8F5F8A9F524}"/>
    <hyperlink ref="BH10:BL10" r:id="rId4" location="p2000a1f599721_45001" display="  Standard Handbook for Civil Engineers, 21.6.4 Manning Equation for Open Channels" xr:uid="{24A52CAE-CE3E-4B4D-9E7D-1E5C02DEA4B3}"/>
    <hyperlink ref="BH10:BM10" r:id="rId5" location="c9780071821957ch303lev1sec19" display="  Civil Engineering All-In-One PE Exam Guide: Breadth and Depth, 3rd Ed, 303.19.1 Sharp-Crested Weirs" xr:uid="{AE430504-920C-465E-80B0-C5D4A478BD93}"/>
    <hyperlink ref="BH6" r:id="rId6" location="p200139d899706_9001" display="  Perry's Chemical Engineers' Handbook, 8th Ed, 6.1.4 Incompressible Flow in Pipes and Channels" xr:uid="{BCE3EFB1-FE78-4D97-9D8F-5316042BD9E5}"/>
    <hyperlink ref="BH6:BK6" r:id="rId7" location="p200139d899710_23002" display="  Perry's Chemical Engineers' Handbook, 8th Ed, 10.1.18 Wiers" xr:uid="{9C0DE18A-67A4-4D26-B59E-087A1FA3B553}"/>
    <hyperlink ref="BH7" r:id="rId8" location="p2001147c9973_59001" display="  Mark's Standard Handbook for Mechanical Engineers, 11th Ed..3.3.16 Open-Channel Flow" xr:uid="{D62AE808-6977-4B1F-8181-C0124D3170AC}"/>
    <hyperlink ref="BH7:BL7" r:id="rId9" location="p20019d2e9970329001" display="  Civil Engineering Formulas, 2nd Ed, 12.20 Weirs" xr:uid="{BFE8CE64-3BB1-4B9A-BB58-486FB5CD1CF2}"/>
  </hyperlinks>
  <pageMargins left="0.25" right="0.25" top="0.75" bottom="0.75" header="0.3" footer="0.3"/>
  <pageSetup orientation="portrait" horizontalDpi="4294967294" r:id="rId10"/>
  <drawing r:id="rId1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Cover</vt:lpstr>
      <vt:lpstr>90 Degree V-Notch - Metric</vt:lpstr>
      <vt:lpstr>25-100 Degree V-Notch - Metric</vt:lpstr>
      <vt:lpstr>90 Degree V-Notch - US</vt:lpstr>
      <vt:lpstr>25-100 Degree V-Notch - US</vt:lpstr>
      <vt:lpstr>'25-100 Degree V-Notch - Metric'!Print_Area</vt:lpstr>
      <vt:lpstr>'25-100 Degree V-Notch - US'!Print_Area</vt:lpstr>
      <vt:lpstr>'90 Degree V-Notch - Metric'!Print_Area</vt:lpstr>
      <vt:lpstr>'90 Degree V-Notch - US'!Print_Area</vt:lpstr>
      <vt:lpstr>Cover!Print_Area</vt:lpstr>
    </vt:vector>
  </TitlesOfParts>
  <Company>self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Harlan</dc:creator>
  <cp:lastModifiedBy>Stephen</cp:lastModifiedBy>
  <cp:lastPrinted>2022-02-08T10:42:55Z</cp:lastPrinted>
  <dcterms:created xsi:type="dcterms:W3CDTF">2013-05-14T19:24:48Z</dcterms:created>
  <dcterms:modified xsi:type="dcterms:W3CDTF">2026-04-28T20:00:12Z</dcterms:modified>
</cp:coreProperties>
</file>