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https://netorgft3030106-my.sharepoint.com/personal/stephen_civilweb-spreadsheets_com/Documents/01 - Drainage/_Trials/"/>
    </mc:Choice>
  </mc:AlternateContent>
  <xr:revisionPtr revIDLastSave="47" documentId="8_{A6A04A81-5B82-4BDE-85F5-71DA7D5DE98A}" xr6:coauthVersionLast="47" xr6:coauthVersionMax="47" xr10:uidLastSave="{6B4AD1FD-7CAC-40D4-8B21-4BB8FE252D30}"/>
  <workbookProtection workbookAlgorithmName="SHA-512" workbookHashValue="wAG5JB2QqMcWjpVIH/bQgSEbEuUw4G371s1gG19UiE2+LCTzHewa0c/u+7EN38uc7ezBjTFG9/Q/WfCWVx4y8Q==" workbookSaltValue="hvJ5TLWqzICOkqBQ+4GcIA==" workbookSpinCount="100000" lockStructure="1"/>
  <bookViews>
    <workbookView xWindow="-108" yWindow="-108" windowWidth="23256" windowHeight="13176" tabRatio="851" xr2:uid="{E40CF2FD-E647-4735-BE01-64A4F974227C}"/>
  </bookViews>
  <sheets>
    <sheet name="Cover" sheetId="8" r:id="rId1"/>
    <sheet name="Contracted Rectangular - Metric" sheetId="2" r:id="rId2"/>
    <sheet name="Contracted Rectangular - US" sheetId="9" r:id="rId3"/>
  </sheets>
  <externalReferences>
    <externalReference r:id="rId4"/>
    <externalReference r:id="rId5"/>
  </externalReferences>
  <definedNames>
    <definedName name="asd" localSheetId="0">'[1]Pipe Analysis'!#REF!</definedName>
    <definedName name="asd">'[2]Ellipse (V) Pipe Analysis'!#REF!</definedName>
    <definedName name="cxz" localSheetId="0">'[1]Pipe Analysis'!#REF!</definedName>
    <definedName name="cxz">'[2]Ellipse (V) Pipe Analysis'!#REF!</definedName>
    <definedName name="_xlnm.Print_Area" localSheetId="1">'Contracted Rectangular - Metric'!$A$1:$AJ$39</definedName>
    <definedName name="_xlnm.Print_Area" localSheetId="2">'Contracted Rectangular - US'!$A$1:$AJ$39</definedName>
    <definedName name="_xlnm.Print_Area" localSheetId="0">Cover!$A$1:$AJ$52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E13" i="9" l="1"/>
  <c r="BP13" i="9"/>
  <c r="BE10" i="9" s="1"/>
  <c r="BE14" i="9"/>
  <c r="BP14" i="9"/>
  <c r="BE11" i="9" s="1"/>
  <c r="BP15" i="9"/>
  <c r="BE12" i="9" s="1"/>
  <c r="BP16" i="9"/>
  <c r="BP17" i="9"/>
  <c r="BE14" i="2"/>
  <c r="BE13" i="2"/>
  <c r="BE12" i="2"/>
  <c r="BE11" i="2"/>
  <c r="BE10" i="2"/>
  <c r="BD30" i="9" l="1"/>
  <c r="BG30" i="9" s="1"/>
  <c r="BG36" i="9" s="1"/>
  <c r="BD51" i="9"/>
  <c r="BF60" i="9"/>
  <c r="BG20" i="9"/>
  <c r="BD53" i="9"/>
  <c r="BF53" i="9" s="1"/>
  <c r="BD32" i="9"/>
  <c r="BG32" i="9" s="1"/>
  <c r="BF51" i="9"/>
  <c r="BD34" i="9"/>
  <c r="BG34" i="9" s="1"/>
  <c r="BD20" i="9"/>
  <c r="BD60" i="9"/>
  <c r="BF51" i="2"/>
  <c r="BD51" i="2"/>
  <c r="BG20" i="2"/>
  <c r="BD20" i="2"/>
  <c r="BC22" i="9" l="1"/>
  <c r="BC75" i="9"/>
  <c r="BD78" i="9"/>
  <c r="BF78" i="9" s="1"/>
  <c r="BC76" i="9"/>
  <c r="BD68" i="9"/>
  <c r="BD70" i="9"/>
  <c r="BF70" i="9" s="1"/>
  <c r="BF63" i="9"/>
  <c r="BF62" i="9"/>
  <c r="BG55" i="9"/>
  <c r="BC42" i="9"/>
  <c r="BD44" i="9"/>
  <c r="BF44" i="9" s="1"/>
  <c r="BD87" i="9" s="1"/>
  <c r="BP23" i="9" s="1"/>
  <c r="P19" i="9" s="1"/>
  <c r="BD86" i="9"/>
  <c r="H18" i="9" s="1"/>
  <c r="BC44" i="9"/>
  <c r="BC41" i="9"/>
  <c r="BC22" i="2"/>
  <c r="BJ82" i="9" l="1"/>
  <c r="BD66" i="9"/>
  <c r="BD65" i="9"/>
  <c r="BJ81" i="9"/>
  <c r="BF60" i="2"/>
  <c r="BD60" i="2"/>
  <c r="BD53" i="2"/>
  <c r="BF53" i="2" s="1"/>
  <c r="BL81" i="9" l="1"/>
  <c r="BK81" i="9"/>
  <c r="BF65" i="9" s="1"/>
  <c r="BL82" i="9"/>
  <c r="BK82" i="9"/>
  <c r="BF66" i="9" s="1"/>
  <c r="BG55" i="2"/>
  <c r="BD70" i="2"/>
  <c r="BF70" i="2" s="1"/>
  <c r="BF63" i="2"/>
  <c r="BJ82" i="2" s="1"/>
  <c r="BF62" i="2"/>
  <c r="BJ81" i="2" s="1"/>
  <c r="BD68" i="2"/>
  <c r="BF68" i="9" l="1"/>
  <c r="BK81" i="2"/>
  <c r="BL81" i="2"/>
  <c r="BL82" i="2"/>
  <c r="BK82" i="2"/>
  <c r="BD65" i="2"/>
  <c r="BD66" i="2"/>
  <c r="BF65" i="2" l="1"/>
  <c r="BF66" i="2"/>
  <c r="BF68" i="2" l="1"/>
  <c r="BD34" i="2" l="1"/>
  <c r="BG34" i="2" s="1"/>
  <c r="BD32" i="2"/>
  <c r="BG32" i="2" s="1"/>
  <c r="BD30" i="2"/>
  <c r="BG30" i="2" s="1"/>
  <c r="BG36" i="2" l="1"/>
  <c r="BD44" i="2" l="1"/>
  <c r="BF44" i="2" s="1"/>
  <c r="BD86" i="2"/>
  <c r="H18" i="2" s="1"/>
  <c r="BC44" i="2"/>
  <c r="BC42" i="2"/>
  <c r="BC76" i="2"/>
  <c r="BC41" i="2"/>
  <c r="BD78" i="2"/>
  <c r="BF78" i="2" s="1"/>
  <c r="BC75" i="2"/>
  <c r="BD87" i="2" l="1"/>
  <c r="P19" i="2" s="1"/>
</calcChain>
</file>

<file path=xl/sharedStrings.xml><?xml version="1.0" encoding="utf-8"?>
<sst xmlns="http://schemas.openxmlformats.org/spreadsheetml/2006/main" count="300" uniqueCount="136">
  <si>
    <t>Equations Used for These Calculations</t>
  </si>
  <si>
    <t xml:space="preserve">  Enter values in yellow cells only.</t>
  </si>
  <si>
    <t>Input Information</t>
  </si>
  <si>
    <t>Copyright © McGraw-Hill Global Education Holdings, LLC.  All rights reserved.</t>
  </si>
  <si>
    <r>
      <t xml:space="preserve">  Measured head over the weir, </t>
    </r>
    <r>
      <rPr>
        <b/>
        <sz val="11"/>
        <rFont val="Arial"/>
        <family val="2"/>
      </rPr>
      <t>H</t>
    </r>
    <r>
      <rPr>
        <sz val="10"/>
        <rFont val="Arial"/>
        <family val="2"/>
      </rPr>
      <t xml:space="preserve"> =</t>
    </r>
  </si>
  <si>
    <t>Check on Whether the Weir is Fully Contracted</t>
  </si>
  <si>
    <t xml:space="preserve">                  Is the Weir Fully contracted?</t>
  </si>
  <si>
    <r>
      <t xml:space="preserve">  Width of channel</t>
    </r>
    <r>
      <rPr>
        <sz val="10"/>
        <rFont val="Arial"/>
        <family val="2"/>
      </rPr>
      <t xml:space="preserve">, </t>
    </r>
    <r>
      <rPr>
        <b/>
        <sz val="11"/>
        <rFont val="Arial"/>
        <family val="2"/>
      </rPr>
      <t>B</t>
    </r>
    <r>
      <rPr>
        <sz val="10"/>
        <rFont val="Arial"/>
        <family val="2"/>
      </rPr>
      <t xml:space="preserve"> =</t>
    </r>
  </si>
  <si>
    <r>
      <t xml:space="preserve">  Length of weir, </t>
    </r>
    <r>
      <rPr>
        <b/>
        <sz val="11"/>
        <rFont val="Arial"/>
        <family val="2"/>
      </rPr>
      <t>L</t>
    </r>
    <r>
      <rPr>
        <sz val="10"/>
        <rFont val="Arial"/>
        <family val="2"/>
      </rPr>
      <t xml:space="preserve"> =</t>
    </r>
  </si>
  <si>
    <r>
      <t xml:space="preserve">      First Ratio, </t>
    </r>
    <r>
      <rPr>
        <b/>
        <sz val="11"/>
        <rFont val="Arial"/>
        <family val="2"/>
      </rPr>
      <t>(B - L)/4H</t>
    </r>
    <r>
      <rPr>
        <sz val="10"/>
        <rFont val="Arial"/>
        <family val="2"/>
      </rPr>
      <t xml:space="preserve">  =</t>
    </r>
  </si>
  <si>
    <r>
      <t xml:space="preserve">      Second Ratio, </t>
    </r>
    <r>
      <rPr>
        <b/>
        <sz val="11"/>
        <rFont val="Arial"/>
        <family val="2"/>
      </rPr>
      <t>P/2H</t>
    </r>
    <r>
      <rPr>
        <sz val="10"/>
        <rFont val="Arial"/>
        <family val="2"/>
      </rPr>
      <t xml:space="preserve">  =</t>
    </r>
  </si>
  <si>
    <r>
      <t xml:space="preserve">      Third Ratio, </t>
    </r>
    <r>
      <rPr>
        <b/>
        <sz val="11"/>
        <rFont val="Arial"/>
        <family val="2"/>
      </rPr>
      <t>H/L</t>
    </r>
    <r>
      <rPr>
        <sz val="10"/>
        <rFont val="Arial"/>
        <family val="2"/>
      </rPr>
      <t xml:space="preserve">  =</t>
    </r>
  </si>
  <si>
    <r>
      <t xml:space="preserve">              Is </t>
    </r>
    <r>
      <rPr>
        <b/>
        <sz val="11"/>
        <rFont val="Arial"/>
        <family val="2"/>
      </rPr>
      <t xml:space="preserve">P/2H </t>
    </r>
    <r>
      <rPr>
        <sz val="10"/>
        <rFont val="Arial"/>
        <family val="2"/>
      </rPr>
      <t xml:space="preserve"> </t>
    </r>
    <r>
      <rPr>
        <u/>
        <sz val="10"/>
        <rFont val="Arial"/>
        <family val="2"/>
      </rPr>
      <t>&gt;</t>
    </r>
    <r>
      <rPr>
        <sz val="10"/>
        <rFont val="Arial"/>
        <family val="2"/>
      </rPr>
      <t xml:space="preserve">  1?</t>
    </r>
  </si>
  <si>
    <r>
      <t xml:space="preserve">              Is </t>
    </r>
    <r>
      <rPr>
        <b/>
        <sz val="11"/>
        <rFont val="Arial"/>
        <family val="2"/>
      </rPr>
      <t>(B - L)/4H</t>
    </r>
    <r>
      <rPr>
        <sz val="10"/>
        <rFont val="Arial"/>
        <family val="2"/>
      </rPr>
      <t xml:space="preserve">  </t>
    </r>
    <r>
      <rPr>
        <u/>
        <sz val="10"/>
        <rFont val="Arial"/>
        <family val="2"/>
      </rPr>
      <t>&gt;</t>
    </r>
    <r>
      <rPr>
        <sz val="10"/>
        <rFont val="Arial"/>
        <family val="2"/>
      </rPr>
      <t xml:space="preserve">  1?</t>
    </r>
  </si>
  <si>
    <r>
      <t xml:space="preserve">              Is </t>
    </r>
    <r>
      <rPr>
        <b/>
        <sz val="11"/>
        <rFont val="Arial"/>
        <family val="2"/>
      </rPr>
      <t>H/L</t>
    </r>
    <r>
      <rPr>
        <sz val="10"/>
        <rFont val="Arial"/>
        <family val="2"/>
      </rPr>
      <t xml:space="preserve">  </t>
    </r>
    <r>
      <rPr>
        <u/>
        <sz val="10"/>
        <rFont val="Arial"/>
        <family val="2"/>
      </rPr>
      <t>&lt;</t>
    </r>
    <r>
      <rPr>
        <sz val="10"/>
        <rFont val="Arial"/>
        <family val="2"/>
      </rPr>
      <t xml:space="preserve">  0.33?</t>
    </r>
  </si>
  <si>
    <r>
      <t xml:space="preserve">                           </t>
    </r>
    <r>
      <rPr>
        <b/>
        <sz val="11"/>
        <rFont val="Arial"/>
        <family val="2"/>
      </rPr>
      <t>H/P</t>
    </r>
    <r>
      <rPr>
        <sz val="10"/>
        <rFont val="Arial"/>
        <family val="2"/>
      </rPr>
      <t xml:space="preserve">  =</t>
    </r>
  </si>
  <si>
    <t>equals</t>
  </si>
  <si>
    <r>
      <t xml:space="preserve">   Flow Rate Over Weir, </t>
    </r>
    <r>
      <rPr>
        <b/>
        <sz val="11"/>
        <rFont val="Arial"/>
        <family val="2"/>
      </rPr>
      <t>Q</t>
    </r>
    <r>
      <rPr>
        <sz val="10"/>
        <rFont val="Arial"/>
        <family val="2"/>
      </rPr>
      <t xml:space="preserve"> =</t>
    </r>
  </si>
  <si>
    <t>References and Equations</t>
  </si>
  <si>
    <r>
      <t>Fully Contracted</t>
    </r>
    <r>
      <rPr>
        <b/>
        <sz val="14"/>
        <rFont val="Arial"/>
        <family val="2"/>
      </rPr>
      <t xml:space="preserve"> Rectangular Weir</t>
    </r>
  </si>
  <si>
    <t>FULLY CONTRACTED RECT. WEIR</t>
  </si>
  <si>
    <r>
      <t xml:space="preserve">Partially Contracted </t>
    </r>
    <r>
      <rPr>
        <b/>
        <sz val="14"/>
        <rFont val="Arial"/>
        <family val="2"/>
      </rPr>
      <t>Rectangular Weir</t>
    </r>
  </si>
  <si>
    <r>
      <t xml:space="preserve">                            </t>
    </r>
    <r>
      <rPr>
        <b/>
        <sz val="11"/>
        <rFont val="Arial"/>
        <family val="2"/>
      </rPr>
      <t>H/P</t>
    </r>
    <r>
      <rPr>
        <sz val="10"/>
        <rFont val="Arial"/>
        <family val="2"/>
      </rPr>
      <t xml:space="preserve">  =</t>
    </r>
  </si>
  <si>
    <r>
      <t>C</t>
    </r>
    <r>
      <rPr>
        <vertAlign val="subscript"/>
        <sz val="10"/>
        <rFont val="Arial"/>
        <family val="2"/>
      </rPr>
      <t>1</t>
    </r>
  </si>
  <si>
    <r>
      <t>C</t>
    </r>
    <r>
      <rPr>
        <vertAlign val="subscript"/>
        <sz val="10"/>
        <rFont val="Arial"/>
        <family val="2"/>
      </rPr>
      <t>2</t>
    </r>
  </si>
  <si>
    <t>L/B</t>
  </si>
  <si>
    <r>
      <t xml:space="preserve">                    C</t>
    </r>
    <r>
      <rPr>
        <vertAlign val="subscript"/>
        <sz val="10"/>
        <rFont val="Arial"/>
        <family val="2"/>
      </rPr>
      <t>e</t>
    </r>
    <r>
      <rPr>
        <sz val="10"/>
        <rFont val="Arial"/>
        <family val="2"/>
      </rPr>
      <t xml:space="preserve"> for</t>
    </r>
    <r>
      <rPr>
        <b/>
        <sz val="11"/>
        <rFont val="Arial"/>
        <family val="2"/>
      </rPr>
      <t xml:space="preserve"> L/B</t>
    </r>
    <r>
      <rPr>
        <sz val="10"/>
        <rFont val="Arial"/>
        <family val="2"/>
      </rPr>
      <t xml:space="preserve">  =</t>
    </r>
  </si>
  <si>
    <r>
      <t xml:space="preserve">                    </t>
    </r>
    <r>
      <rPr>
        <b/>
        <sz val="11"/>
        <rFont val="Arial"/>
        <family val="2"/>
      </rPr>
      <t>C</t>
    </r>
    <r>
      <rPr>
        <b/>
        <vertAlign val="subscript"/>
        <sz val="11"/>
        <rFont val="Arial"/>
        <family val="2"/>
      </rPr>
      <t>e</t>
    </r>
    <r>
      <rPr>
        <sz val="10"/>
        <rFont val="Arial"/>
        <family val="2"/>
      </rPr>
      <t xml:space="preserve"> for</t>
    </r>
    <r>
      <rPr>
        <b/>
        <sz val="11"/>
        <rFont val="Arial"/>
        <family val="2"/>
      </rPr>
      <t xml:space="preserve"> L/B</t>
    </r>
    <r>
      <rPr>
        <sz val="10"/>
        <rFont val="Arial"/>
        <family val="2"/>
      </rPr>
      <t xml:space="preserve">  =</t>
    </r>
  </si>
  <si>
    <r>
      <t xml:space="preserve">                    </t>
    </r>
    <r>
      <rPr>
        <b/>
        <sz val="11"/>
        <rFont val="Arial"/>
        <family val="2"/>
      </rPr>
      <t>k</t>
    </r>
    <r>
      <rPr>
        <b/>
        <vertAlign val="subscript"/>
        <sz val="11"/>
        <rFont val="Arial"/>
        <family val="2"/>
      </rPr>
      <t>b</t>
    </r>
    <r>
      <rPr>
        <sz val="10"/>
        <rFont val="Arial"/>
        <family val="2"/>
      </rPr>
      <t xml:space="preserve"> for</t>
    </r>
    <r>
      <rPr>
        <b/>
        <sz val="11"/>
        <rFont val="Arial"/>
        <family val="2"/>
      </rPr>
      <t xml:space="preserve"> L/B</t>
    </r>
    <r>
      <rPr>
        <sz val="10"/>
        <rFont val="Arial"/>
        <family val="2"/>
      </rPr>
      <t xml:space="preserve">  =</t>
    </r>
  </si>
  <si>
    <r>
      <t>Calculate C</t>
    </r>
    <r>
      <rPr>
        <b/>
        <vertAlign val="subscript"/>
        <sz val="12"/>
        <rFont val="Arial"/>
        <family val="2"/>
      </rPr>
      <t xml:space="preserve">e </t>
    </r>
    <r>
      <rPr>
        <b/>
        <sz val="12"/>
        <rFont val="Arial"/>
        <family val="2"/>
      </rPr>
      <t>and k</t>
    </r>
    <r>
      <rPr>
        <b/>
        <vertAlign val="subscript"/>
        <sz val="12"/>
        <rFont val="Arial"/>
        <family val="2"/>
      </rPr>
      <t>b</t>
    </r>
  </si>
  <si>
    <t>PARTIALLY CONTRACTED RECTANGULAR WEIR</t>
  </si>
  <si>
    <r>
      <t xml:space="preserve">             L</t>
    </r>
    <r>
      <rPr>
        <b/>
        <sz val="11"/>
        <rFont val="Arial"/>
        <family val="2"/>
      </rPr>
      <t xml:space="preserve">/B </t>
    </r>
    <r>
      <rPr>
        <sz val="11"/>
        <rFont val="Arial"/>
        <family val="2"/>
      </rPr>
      <t xml:space="preserve"> =</t>
    </r>
  </si>
  <si>
    <r>
      <t xml:space="preserve">   Is </t>
    </r>
    <r>
      <rPr>
        <b/>
        <sz val="11"/>
        <rFont val="Arial"/>
        <family val="2"/>
      </rPr>
      <t>H/P</t>
    </r>
    <r>
      <rPr>
        <sz val="10"/>
        <rFont val="Arial"/>
        <family val="2"/>
      </rPr>
      <t xml:space="preserve">  </t>
    </r>
    <r>
      <rPr>
        <u/>
        <sz val="10"/>
        <rFont val="Arial"/>
        <family val="2"/>
      </rPr>
      <t>&lt;</t>
    </r>
    <r>
      <rPr>
        <sz val="10"/>
        <rFont val="Arial"/>
        <family val="2"/>
      </rPr>
      <t xml:space="preserve">  2.4 ?</t>
    </r>
  </si>
  <si>
    <r>
      <t xml:space="preserve">   </t>
    </r>
    <r>
      <rPr>
        <b/>
        <sz val="11"/>
        <rFont val="Arial"/>
        <family val="2"/>
      </rPr>
      <t>k</t>
    </r>
    <r>
      <rPr>
        <b/>
        <vertAlign val="subscript"/>
        <sz val="11"/>
        <rFont val="Arial"/>
        <family val="2"/>
      </rPr>
      <t>b</t>
    </r>
    <r>
      <rPr>
        <sz val="11"/>
        <rFont val="Arial"/>
        <family val="2"/>
      </rPr>
      <t xml:space="preserve"> is a function of </t>
    </r>
    <r>
      <rPr>
        <b/>
        <sz val="11"/>
        <rFont val="Arial"/>
        <family val="2"/>
      </rPr>
      <t>L/B</t>
    </r>
    <r>
      <rPr>
        <sz val="11"/>
        <rFont val="Arial"/>
        <family val="2"/>
      </rPr>
      <t xml:space="preserve"> as shown in the graph below</t>
    </r>
  </si>
  <si>
    <r>
      <t xml:space="preserve">   </t>
    </r>
    <r>
      <rPr>
        <b/>
        <sz val="11"/>
        <rFont val="Arial"/>
        <family val="2"/>
      </rPr>
      <t>C</t>
    </r>
    <r>
      <rPr>
        <b/>
        <vertAlign val="subscript"/>
        <sz val="11"/>
        <rFont val="Arial"/>
        <family val="2"/>
      </rPr>
      <t>e</t>
    </r>
    <r>
      <rPr>
        <b/>
        <sz val="11"/>
        <rFont val="Arial"/>
        <family val="2"/>
      </rPr>
      <t xml:space="preserve"> = C</t>
    </r>
    <r>
      <rPr>
        <b/>
        <vertAlign val="subscript"/>
        <sz val="11"/>
        <rFont val="Arial"/>
        <family val="2"/>
      </rPr>
      <t>1</t>
    </r>
    <r>
      <rPr>
        <b/>
        <sz val="11"/>
        <rFont val="Arial"/>
        <family val="2"/>
      </rPr>
      <t>(H/P) + C</t>
    </r>
    <r>
      <rPr>
        <b/>
        <vertAlign val="subscript"/>
        <sz val="11"/>
        <rFont val="Arial"/>
        <family val="2"/>
      </rPr>
      <t>2</t>
    </r>
    <r>
      <rPr>
        <sz val="11"/>
        <rFont val="Arial"/>
        <family val="2"/>
      </rPr>
      <t xml:space="preserve">,  where </t>
    </r>
    <r>
      <rPr>
        <b/>
        <sz val="11"/>
        <rFont val="Arial"/>
        <family val="2"/>
      </rPr>
      <t>C</t>
    </r>
    <r>
      <rPr>
        <b/>
        <vertAlign val="subscript"/>
        <sz val="11"/>
        <rFont val="Arial"/>
        <family val="2"/>
      </rPr>
      <t>1</t>
    </r>
    <r>
      <rPr>
        <sz val="11"/>
        <rFont val="Arial"/>
        <family val="2"/>
      </rPr>
      <t xml:space="preserve"> and </t>
    </r>
    <r>
      <rPr>
        <b/>
        <sz val="11"/>
        <rFont val="Arial"/>
        <family val="2"/>
      </rPr>
      <t>C</t>
    </r>
    <r>
      <rPr>
        <b/>
        <vertAlign val="subscript"/>
        <sz val="11"/>
        <rFont val="Arial"/>
        <family val="2"/>
      </rPr>
      <t>2</t>
    </r>
    <r>
      <rPr>
        <sz val="11"/>
        <rFont val="Arial"/>
        <family val="2"/>
      </rPr>
      <t xml:space="preserve"> are functions of </t>
    </r>
    <r>
      <rPr>
        <b/>
        <sz val="11"/>
        <rFont val="Arial"/>
        <family val="2"/>
      </rPr>
      <t>L/B</t>
    </r>
    <r>
      <rPr>
        <sz val="11"/>
        <rFont val="Arial"/>
        <family val="2"/>
      </rPr>
      <t xml:space="preserve"> as shown in the table below.</t>
    </r>
  </si>
  <si>
    <r>
      <t xml:space="preserve">    the equation and table for calculating</t>
    </r>
    <r>
      <rPr>
        <b/>
        <sz val="11"/>
        <rFont val="Arial"/>
        <family val="2"/>
      </rPr>
      <t xml:space="preserve"> C</t>
    </r>
    <r>
      <rPr>
        <b/>
        <vertAlign val="subscript"/>
        <sz val="11"/>
        <rFont val="Arial"/>
        <family val="2"/>
      </rPr>
      <t>e</t>
    </r>
    <r>
      <rPr>
        <sz val="11"/>
        <rFont val="Arial"/>
        <family val="2"/>
      </rPr>
      <t xml:space="preserve">, and the graph for </t>
    </r>
    <r>
      <rPr>
        <b/>
        <sz val="11"/>
        <rFont val="Arial"/>
        <family val="2"/>
      </rPr>
      <t>k</t>
    </r>
    <r>
      <rPr>
        <b/>
        <vertAlign val="subscript"/>
        <sz val="11"/>
        <rFont val="Arial"/>
        <family val="2"/>
      </rPr>
      <t>b</t>
    </r>
    <r>
      <rPr>
        <sz val="11"/>
        <rFont val="Arial"/>
        <family val="2"/>
      </rPr>
      <t xml:space="preserve"> is:</t>
    </r>
  </si>
  <si>
    <r>
      <t xml:space="preserve">  Use of this equation is subject to:        </t>
    </r>
    <r>
      <rPr>
        <b/>
        <sz val="11"/>
        <rFont val="Arial"/>
        <family val="2"/>
      </rPr>
      <t xml:space="preserve">(B - L)/4H </t>
    </r>
    <r>
      <rPr>
        <b/>
        <u/>
        <sz val="11"/>
        <rFont val="Arial"/>
        <family val="2"/>
      </rPr>
      <t>&gt;</t>
    </r>
    <r>
      <rPr>
        <b/>
        <sz val="11"/>
        <rFont val="Arial"/>
        <family val="2"/>
      </rPr>
      <t xml:space="preserve"> 1,   P/2H </t>
    </r>
    <r>
      <rPr>
        <b/>
        <u/>
        <sz val="11"/>
        <rFont val="Arial"/>
        <family val="2"/>
      </rPr>
      <t>&gt;</t>
    </r>
    <r>
      <rPr>
        <b/>
        <sz val="11"/>
        <rFont val="Arial"/>
        <family val="2"/>
      </rPr>
      <t xml:space="preserve"> 1,   H/L </t>
    </r>
    <r>
      <rPr>
        <b/>
        <u/>
        <sz val="11"/>
        <rFont val="Arial"/>
        <family val="2"/>
      </rPr>
      <t>&lt;</t>
    </r>
    <r>
      <rPr>
        <b/>
        <sz val="11"/>
        <rFont val="Arial"/>
        <family val="2"/>
      </rPr>
      <t xml:space="preserve">  0.33</t>
    </r>
  </si>
  <si>
    <t xml:space="preserve"> Curve fitting to obtain equations for</t>
  </si>
  <si>
    <r>
      <t xml:space="preserve"> k</t>
    </r>
    <r>
      <rPr>
        <vertAlign val="subscript"/>
        <sz val="11"/>
        <rFont val="Arial"/>
        <family val="2"/>
      </rPr>
      <t>b</t>
    </r>
    <r>
      <rPr>
        <sz val="11"/>
        <rFont val="Arial"/>
        <family val="2"/>
      </rPr>
      <t xml:space="preserve"> as a function of L/B for 0 </t>
    </r>
    <r>
      <rPr>
        <u/>
        <sz val="11"/>
        <rFont val="Arial"/>
        <family val="2"/>
      </rPr>
      <t>&lt;</t>
    </r>
    <r>
      <rPr>
        <sz val="11"/>
        <rFont val="Arial"/>
        <family val="2"/>
      </rPr>
      <t xml:space="preserve"> L/B </t>
    </r>
    <r>
      <rPr>
        <u/>
        <sz val="11"/>
        <rFont val="Arial"/>
        <family val="2"/>
      </rPr>
      <t>&lt;</t>
    </r>
    <r>
      <rPr>
        <sz val="11"/>
        <rFont val="Arial"/>
        <family val="2"/>
      </rPr>
      <t xml:space="preserve"> 0.5</t>
    </r>
  </si>
  <si>
    <r>
      <t xml:space="preserve"> and for 0.5 </t>
    </r>
    <r>
      <rPr>
        <u/>
        <sz val="11"/>
        <rFont val="Arial"/>
        <family val="2"/>
      </rPr>
      <t>&lt;</t>
    </r>
    <r>
      <rPr>
        <sz val="11"/>
        <rFont val="Arial"/>
        <family val="2"/>
      </rPr>
      <t xml:space="preserve"> L/B </t>
    </r>
    <r>
      <rPr>
        <u/>
        <sz val="11"/>
        <rFont val="Arial"/>
        <family val="2"/>
      </rPr>
      <t>&lt;</t>
    </r>
    <r>
      <rPr>
        <sz val="11"/>
        <rFont val="Arial"/>
        <family val="2"/>
      </rPr>
      <t xml:space="preserve"> 1 is shown below.</t>
    </r>
  </si>
  <si>
    <t>USER INPUTS</t>
  </si>
  <si>
    <t xml:space="preserve">             This is:</t>
  </si>
  <si>
    <r>
      <t xml:space="preserve">              above upstream channel invert, </t>
    </r>
    <r>
      <rPr>
        <b/>
        <sz val="11"/>
        <rFont val="Arial"/>
        <family val="2"/>
      </rPr>
      <t>P</t>
    </r>
    <r>
      <rPr>
        <sz val="10"/>
        <rFont val="Arial"/>
        <family val="2"/>
      </rPr>
      <t xml:space="preserve">  =</t>
    </r>
  </si>
  <si>
    <t xml:space="preserve">  ( www.usbr.gov/tsc/techreferences/mands/wmm/index.htm )</t>
  </si>
  <si>
    <r>
      <t xml:space="preserve">   U.S. Dept of the Interior,  Bureau of Reclamation, </t>
    </r>
    <r>
      <rPr>
        <i/>
        <sz val="11"/>
        <rFont val="Arial"/>
        <family val="2"/>
      </rPr>
      <t>Water Measurement Mannual</t>
    </r>
    <r>
      <rPr>
        <sz val="11"/>
        <rFont val="Arial"/>
        <family val="2"/>
      </rPr>
      <t>,</t>
    </r>
  </si>
  <si>
    <r>
      <t xml:space="preserve">  </t>
    </r>
    <r>
      <rPr>
        <sz val="11"/>
        <rFont val="Arial"/>
        <family val="2"/>
      </rPr>
      <t xml:space="preserve"> 3rd Ed, 1997 - revised 2001.</t>
    </r>
  </si>
  <si>
    <t xml:space="preserve"> The Francis equation for a fully contracted rectangular weir:   </t>
  </si>
  <si>
    <t xml:space="preserve">        for a partially contracted rectangular weir:   </t>
  </si>
  <si>
    <r>
      <t xml:space="preserve">                 Next Lower </t>
    </r>
    <r>
      <rPr>
        <b/>
        <sz val="11"/>
        <color rgb="FF002060"/>
        <rFont val="Arial"/>
        <family val="2"/>
      </rPr>
      <t>L/B</t>
    </r>
    <r>
      <rPr>
        <b/>
        <sz val="10"/>
        <color rgb="FF002060"/>
        <rFont val="Arial"/>
        <family val="2"/>
      </rPr>
      <t xml:space="preserve"> value from table below right =</t>
    </r>
  </si>
  <si>
    <r>
      <t xml:space="preserve">                 Next Higher L</t>
    </r>
    <r>
      <rPr>
        <b/>
        <sz val="11"/>
        <color rgb="FF002060"/>
        <rFont val="Arial"/>
        <family val="2"/>
      </rPr>
      <t>/B</t>
    </r>
    <r>
      <rPr>
        <b/>
        <sz val="10"/>
        <color rgb="FF002060"/>
        <rFont val="Arial"/>
        <family val="2"/>
      </rPr>
      <t xml:space="preserve"> value from table below right =</t>
    </r>
  </si>
  <si>
    <r>
      <t xml:space="preserve">           </t>
    </r>
    <r>
      <rPr>
        <b/>
        <sz val="10"/>
        <rFont val="Arial"/>
        <family val="2"/>
      </rPr>
      <t>k</t>
    </r>
    <r>
      <rPr>
        <b/>
        <vertAlign val="subscript"/>
        <sz val="10"/>
        <rFont val="Arial"/>
        <family val="2"/>
      </rPr>
      <t>b</t>
    </r>
    <r>
      <rPr>
        <sz val="10"/>
        <rFont val="Arial"/>
        <family val="2"/>
      </rPr>
      <t xml:space="preserve"> as a function of </t>
    </r>
    <r>
      <rPr>
        <b/>
        <sz val="10"/>
        <rFont val="Arial"/>
        <family val="2"/>
      </rPr>
      <t>L/B</t>
    </r>
    <r>
      <rPr>
        <sz val="10"/>
        <rFont val="Arial"/>
        <family val="2"/>
      </rPr>
      <t xml:space="preserve"> (as given in </t>
    </r>
    <r>
      <rPr>
        <i/>
        <sz val="10"/>
        <rFont val="Arial"/>
        <family val="2"/>
      </rPr>
      <t>Water Measurement Manual</t>
    </r>
    <r>
      <rPr>
        <sz val="10"/>
        <rFont val="Arial"/>
        <family val="2"/>
      </rPr>
      <t>)</t>
    </r>
  </si>
  <si>
    <t xml:space="preserve"> The Kindsvater-Carter Equation  </t>
  </si>
  <si>
    <t>Check on General Sharp-Crested Weir Requirements</t>
  </si>
  <si>
    <t>Check on Conditions for Using the Kindsvater-Carter equation:</t>
  </si>
  <si>
    <t>Calculation of Flow Rate Using the Francis equation</t>
  </si>
  <si>
    <t>Calculation of Flow Rate Using the Kindsvater-Carter equation:</t>
  </si>
  <si>
    <t xml:space="preserve">  In addition to the general requirements,</t>
  </si>
  <si>
    <t xml:space="preserve">         Are all of the requirements met for using the Kindsvater-Carter equation ?</t>
  </si>
  <si>
    <r>
      <t xml:space="preserve">  Depth of water downstream of weir, </t>
    </r>
    <r>
      <rPr>
        <b/>
        <sz val="11"/>
        <rFont val="Arial"/>
        <family val="2"/>
      </rPr>
      <t>D</t>
    </r>
    <r>
      <rPr>
        <sz val="10"/>
        <rFont val="Arial"/>
        <family val="2"/>
      </rPr>
      <t xml:space="preserve"> =</t>
    </r>
  </si>
  <si>
    <t>GEN'L CHECK</t>
  </si>
  <si>
    <t xml:space="preserve">  Height of wier crest</t>
  </si>
  <si>
    <t>m</t>
  </si>
  <si>
    <t xml:space="preserve">    m</t>
  </si>
  <si>
    <r>
      <t>m</t>
    </r>
    <r>
      <rPr>
        <b/>
        <vertAlign val="superscript"/>
        <sz val="10"/>
        <rFont val="Arial"/>
        <family val="2"/>
      </rPr>
      <t>3</t>
    </r>
    <r>
      <rPr>
        <b/>
        <sz val="10"/>
        <rFont val="Arial"/>
        <family val="2"/>
      </rPr>
      <t>/s  =</t>
    </r>
  </si>
  <si>
    <t>L/min</t>
  </si>
  <si>
    <r>
      <t xml:space="preserve">  General Requirements for any sharp-crested weir are:   </t>
    </r>
    <r>
      <rPr>
        <b/>
        <sz val="11"/>
        <rFont val="Arial"/>
        <family val="2"/>
      </rPr>
      <t xml:space="preserve">H </t>
    </r>
    <r>
      <rPr>
        <b/>
        <u/>
        <sz val="11"/>
        <rFont val="Arial"/>
        <family val="2"/>
      </rPr>
      <t>&gt;</t>
    </r>
    <r>
      <rPr>
        <b/>
        <sz val="11"/>
        <rFont val="Arial"/>
        <family val="2"/>
      </rPr>
      <t xml:space="preserve"> 0.06 m</t>
    </r>
    <r>
      <rPr>
        <sz val="11"/>
        <rFont val="Arial"/>
        <family val="2"/>
      </rPr>
      <t xml:space="preserve">  and  </t>
    </r>
    <r>
      <rPr>
        <b/>
        <sz val="11"/>
        <rFont val="Arial"/>
        <family val="2"/>
      </rPr>
      <t xml:space="preserve">P - D </t>
    </r>
    <r>
      <rPr>
        <b/>
        <u/>
        <sz val="11"/>
        <rFont val="Arial"/>
        <family val="2"/>
      </rPr>
      <t>&gt;</t>
    </r>
    <r>
      <rPr>
        <b/>
        <sz val="11"/>
        <rFont val="Arial"/>
        <family val="2"/>
      </rPr>
      <t xml:space="preserve"> 0.06 m</t>
    </r>
  </si>
  <si>
    <r>
      <t xml:space="preserve">              Is </t>
    </r>
    <r>
      <rPr>
        <b/>
        <sz val="11"/>
        <rFont val="Arial"/>
        <family val="2"/>
      </rPr>
      <t>H</t>
    </r>
    <r>
      <rPr>
        <sz val="10"/>
        <rFont val="Arial"/>
        <family val="2"/>
      </rPr>
      <t xml:space="preserve">  </t>
    </r>
    <r>
      <rPr>
        <u/>
        <sz val="10"/>
        <rFont val="Arial"/>
        <family val="2"/>
      </rPr>
      <t>&gt;</t>
    </r>
    <r>
      <rPr>
        <sz val="10"/>
        <rFont val="Arial"/>
        <family val="2"/>
      </rPr>
      <t xml:space="preserve"> 0.06 ?</t>
    </r>
  </si>
  <si>
    <r>
      <t xml:space="preserve">                    Is </t>
    </r>
    <r>
      <rPr>
        <b/>
        <sz val="11"/>
        <rFont val="Arial"/>
        <family val="2"/>
      </rPr>
      <t>P - D</t>
    </r>
    <r>
      <rPr>
        <sz val="10"/>
        <rFont val="Arial"/>
        <family val="2"/>
      </rPr>
      <t xml:space="preserve">  </t>
    </r>
    <r>
      <rPr>
        <u/>
        <sz val="10"/>
        <rFont val="Arial"/>
        <family val="2"/>
      </rPr>
      <t>&gt;</t>
    </r>
    <r>
      <rPr>
        <sz val="10"/>
        <rFont val="Arial"/>
        <family val="2"/>
      </rPr>
      <t xml:space="preserve">  0.06 ?</t>
    </r>
  </si>
  <si>
    <r>
      <t xml:space="preserve">                  Is </t>
    </r>
    <r>
      <rPr>
        <b/>
        <sz val="11"/>
        <rFont val="Arial"/>
        <family val="2"/>
      </rPr>
      <t>L</t>
    </r>
    <r>
      <rPr>
        <sz val="10"/>
        <rFont val="Arial"/>
        <family val="2"/>
      </rPr>
      <t xml:space="preserve">  </t>
    </r>
    <r>
      <rPr>
        <u/>
        <sz val="10"/>
        <rFont val="Arial"/>
        <family val="2"/>
      </rPr>
      <t>&gt;</t>
    </r>
    <r>
      <rPr>
        <sz val="10"/>
        <rFont val="Arial"/>
        <family val="2"/>
      </rPr>
      <t xml:space="preserve">  0.15 m ?</t>
    </r>
  </si>
  <si>
    <r>
      <t xml:space="preserve">  Use of this equation is subject to:           </t>
    </r>
    <r>
      <rPr>
        <b/>
        <sz val="11"/>
        <rFont val="Arial"/>
        <family val="2"/>
      </rPr>
      <t xml:space="preserve">L </t>
    </r>
    <r>
      <rPr>
        <b/>
        <u/>
        <sz val="11"/>
        <rFont val="Arial"/>
        <family val="2"/>
      </rPr>
      <t>&gt;</t>
    </r>
    <r>
      <rPr>
        <b/>
        <sz val="11"/>
        <rFont val="Arial"/>
        <family val="2"/>
      </rPr>
      <t xml:space="preserve"> 0.15 m,   P </t>
    </r>
    <r>
      <rPr>
        <b/>
        <u/>
        <sz val="11"/>
        <rFont val="Arial"/>
        <family val="2"/>
      </rPr>
      <t>&gt;</t>
    </r>
    <r>
      <rPr>
        <b/>
        <sz val="11"/>
        <rFont val="Arial"/>
        <family val="2"/>
      </rPr>
      <t xml:space="preserve"> 0.09 m,   H/P </t>
    </r>
    <r>
      <rPr>
        <b/>
        <u/>
        <sz val="11"/>
        <rFont val="Arial"/>
        <family val="2"/>
      </rPr>
      <t>&lt;</t>
    </r>
    <r>
      <rPr>
        <b/>
        <sz val="11"/>
        <rFont val="Arial"/>
        <family val="2"/>
      </rPr>
      <t xml:space="preserve">  2.4</t>
    </r>
  </si>
  <si>
    <r>
      <t xml:space="preserve">  Is </t>
    </r>
    <r>
      <rPr>
        <b/>
        <sz val="11"/>
        <rFont val="Arial"/>
        <family val="2"/>
      </rPr>
      <t>P</t>
    </r>
    <r>
      <rPr>
        <sz val="10"/>
        <rFont val="Arial"/>
        <family val="2"/>
      </rPr>
      <t xml:space="preserve">  </t>
    </r>
    <r>
      <rPr>
        <u/>
        <sz val="10"/>
        <rFont val="Arial"/>
        <family val="2"/>
      </rPr>
      <t>&gt;</t>
    </r>
    <r>
      <rPr>
        <sz val="10"/>
        <rFont val="Arial"/>
        <family val="2"/>
      </rPr>
      <t xml:space="preserve">  0.09 m ?</t>
    </r>
  </si>
  <si>
    <t xml:space="preserve">    This equation is often simplified for S.I. units to:</t>
  </si>
  <si>
    <t>Flow Rate Over a Contracted Rectangular Weir - S.I. Units</t>
  </si>
  <si>
    <t xml:space="preserve">  m</t>
  </si>
  <si>
    <r>
      <t xml:space="preserve">Note that </t>
    </r>
    <r>
      <rPr>
        <b/>
        <sz val="10"/>
        <rFont val="Arial"/>
        <family val="2"/>
      </rPr>
      <t>k</t>
    </r>
    <r>
      <rPr>
        <b/>
        <vertAlign val="subscript"/>
        <sz val="10"/>
        <rFont val="Arial"/>
        <family val="2"/>
      </rPr>
      <t>b</t>
    </r>
    <r>
      <rPr>
        <sz val="10"/>
        <rFont val="Arial"/>
        <family val="2"/>
      </rPr>
      <t xml:space="preserve"> is given in ft by these equations.  It is multiplied by 0.3048 to convert to m.</t>
    </r>
  </si>
  <si>
    <r>
      <t xml:space="preserve">      Note that </t>
    </r>
    <r>
      <rPr>
        <b/>
        <sz val="10"/>
        <rFont val="Arial"/>
        <family val="2"/>
      </rPr>
      <t>C</t>
    </r>
    <r>
      <rPr>
        <b/>
        <vertAlign val="subscript"/>
        <sz val="10"/>
        <rFont val="Arial"/>
        <family val="2"/>
      </rPr>
      <t>e</t>
    </r>
    <r>
      <rPr>
        <sz val="10"/>
        <rFont val="Arial"/>
        <family val="2"/>
      </rPr>
      <t xml:space="preserve"> calculated from these equations is multiplied by (9.81/32.17)</t>
    </r>
    <r>
      <rPr>
        <vertAlign val="superscript"/>
        <sz val="10"/>
        <rFont val="Arial"/>
        <family val="2"/>
      </rPr>
      <t>1/2</t>
    </r>
    <r>
      <rPr>
        <sz val="10"/>
        <rFont val="Arial"/>
        <family val="2"/>
      </rPr>
      <t xml:space="preserve"> to convert to S.I. units.</t>
    </r>
  </si>
  <si>
    <r>
      <t xml:space="preserve">    Coefficients for C</t>
    </r>
    <r>
      <rPr>
        <b/>
        <vertAlign val="subscript"/>
        <sz val="11"/>
        <rFont val="Arial"/>
        <family val="2"/>
      </rPr>
      <t>e</t>
    </r>
    <r>
      <rPr>
        <b/>
        <sz val="11"/>
        <rFont val="Arial"/>
        <family val="2"/>
      </rPr>
      <t xml:space="preserve"> Equation (in U.S customary units - from </t>
    </r>
    <r>
      <rPr>
        <b/>
        <i/>
        <sz val="11"/>
        <rFont val="Arial"/>
        <family val="2"/>
      </rPr>
      <t>Water Measurement Manual</t>
    </r>
    <r>
      <rPr>
        <b/>
        <sz val="11"/>
        <rFont val="Arial"/>
        <family val="2"/>
      </rPr>
      <t>)</t>
    </r>
  </si>
  <si>
    <r>
      <t xml:space="preserve">      Q = C</t>
    </r>
    <r>
      <rPr>
        <b/>
        <vertAlign val="subscript"/>
        <sz val="11"/>
        <rFont val="Arial"/>
        <family val="2"/>
      </rPr>
      <t>e</t>
    </r>
    <r>
      <rPr>
        <b/>
        <sz val="11"/>
        <rFont val="Arial"/>
        <family val="2"/>
      </rPr>
      <t>(L + k</t>
    </r>
    <r>
      <rPr>
        <b/>
        <vertAlign val="subscript"/>
        <sz val="11"/>
        <rFont val="Arial"/>
        <family val="2"/>
      </rPr>
      <t>b</t>
    </r>
    <r>
      <rPr>
        <b/>
        <sz val="11"/>
        <rFont val="Arial"/>
        <family val="2"/>
      </rPr>
      <t>)(H + 0.0009)</t>
    </r>
    <r>
      <rPr>
        <b/>
        <vertAlign val="superscript"/>
        <sz val="11"/>
        <rFont val="Arial"/>
        <family val="2"/>
      </rPr>
      <t>3/2</t>
    </r>
  </si>
  <si>
    <r>
      <t>Q = 0.415(L - 0.1nH)(2g)</t>
    </r>
    <r>
      <rPr>
        <b/>
        <vertAlign val="superscript"/>
        <sz val="11"/>
        <rFont val="Arial"/>
        <family val="2"/>
      </rPr>
      <t>1/2</t>
    </r>
    <r>
      <rPr>
        <b/>
        <sz val="11"/>
        <rFont val="Arial"/>
        <family val="2"/>
      </rPr>
      <t>H</t>
    </r>
    <r>
      <rPr>
        <b/>
        <vertAlign val="superscript"/>
        <sz val="11"/>
        <rFont val="Arial"/>
        <family val="2"/>
      </rPr>
      <t>3/2</t>
    </r>
  </si>
  <si>
    <r>
      <t>Q = 1.84(L - 0.1nH)H</t>
    </r>
    <r>
      <rPr>
        <b/>
        <vertAlign val="superscript"/>
        <sz val="11"/>
        <rFont val="Arial"/>
        <family val="2"/>
      </rPr>
      <t>3/2</t>
    </r>
  </si>
  <si>
    <t xml:space="preserve">     (note that n is the number of end contractions)</t>
  </si>
  <si>
    <r>
      <t xml:space="preserve">  Number of end contractions, </t>
    </r>
    <r>
      <rPr>
        <b/>
        <sz val="11"/>
        <rFont val="Arial"/>
        <family val="2"/>
      </rPr>
      <t>n</t>
    </r>
    <r>
      <rPr>
        <sz val="10"/>
        <rFont val="Arial"/>
        <family val="2"/>
      </rPr>
      <t xml:space="preserve"> =</t>
    </r>
  </si>
  <si>
    <r>
      <rPr>
        <sz val="10"/>
        <color indexed="12"/>
        <rFont val="Arial"/>
        <family val="2"/>
      </rPr>
      <t xml:space="preserve">  </t>
    </r>
    <r>
      <rPr>
        <u/>
        <sz val="10"/>
        <color indexed="12"/>
        <rFont val="Arial"/>
        <family val="2"/>
      </rPr>
      <t>Civil Engineering Formulas, 2nd Ed, 12.20 Weirs</t>
    </r>
  </si>
  <si>
    <r>
      <rPr>
        <sz val="10"/>
        <color indexed="12"/>
        <rFont val="Arial"/>
        <family val="2"/>
      </rPr>
      <t xml:space="preserve">  </t>
    </r>
    <r>
      <rPr>
        <u/>
        <sz val="10"/>
        <color indexed="12"/>
        <rFont val="Arial"/>
        <family val="2"/>
      </rPr>
      <t>Stormwater Collection Systems Design Handbook, 18.4 Weirs</t>
    </r>
  </si>
  <si>
    <r>
      <rPr>
        <sz val="10"/>
        <color indexed="12"/>
        <rFont val="Arial"/>
        <family val="2"/>
      </rPr>
      <t xml:space="preserve">  </t>
    </r>
    <r>
      <rPr>
        <u/>
        <sz val="10"/>
        <color indexed="12"/>
        <rFont val="Arial"/>
        <family val="2"/>
      </rPr>
      <t>Civil Engineering All-In-One PE Exam Guide: Breadth and Depth, 3rd Ed, 303.19.1 Sharp-Crested Weirs</t>
    </r>
  </si>
  <si>
    <r>
      <rPr>
        <sz val="10"/>
        <color indexed="12"/>
        <rFont val="Arial"/>
        <family val="2"/>
      </rPr>
      <t xml:space="preserve">  </t>
    </r>
    <r>
      <rPr>
        <u/>
        <sz val="10"/>
        <color indexed="12"/>
        <rFont val="Arial"/>
        <family val="2"/>
      </rPr>
      <t>Perry's Chemical Engineers' Handbook, 8th Ed, Eqn 10.39</t>
    </r>
  </si>
  <si>
    <t>Sharp-Crested Weir Calculations</t>
  </si>
  <si>
    <t xml:space="preserve">  For discussion of sharp-crested weirs for flow measurement, see:</t>
  </si>
  <si>
    <r>
      <rPr>
        <sz val="10"/>
        <color indexed="12"/>
        <rFont val="Arial"/>
        <family val="2"/>
      </rPr>
      <t xml:space="preserve">  </t>
    </r>
    <r>
      <rPr>
        <u/>
        <sz val="10"/>
        <color indexed="12"/>
        <rFont val="Arial"/>
        <family val="2"/>
      </rPr>
      <t>Perry's Chemical Engineers' Handbook, 8th Ed, 10.1.18 Weirs</t>
    </r>
  </si>
  <si>
    <t xml:space="preserve">    The source for the partially contracted rectangular weir equation, the conditions for its use,</t>
  </si>
  <si>
    <t>Project:</t>
  </si>
  <si>
    <t>By:</t>
  </si>
  <si>
    <t>Calculation:</t>
  </si>
  <si>
    <t>Approved:</t>
  </si>
  <si>
    <t>Sheet Number:</t>
  </si>
  <si>
    <t>Date:</t>
  </si>
  <si>
    <t>Registered User:</t>
  </si>
  <si>
    <t>© 2021 CivilWeb</t>
  </si>
  <si>
    <t>CivilWeb Consulting Engineers Ltd</t>
  </si>
  <si>
    <t>Weir Details</t>
  </si>
  <si>
    <t>P</t>
  </si>
  <si>
    <t>Width of Channel</t>
  </si>
  <si>
    <t>B</t>
  </si>
  <si>
    <t>Head over Weir</t>
  </si>
  <si>
    <t>H</t>
  </si>
  <si>
    <t>D</t>
  </si>
  <si>
    <t>Depth of Water Downstream</t>
  </si>
  <si>
    <t>Results</t>
  </si>
  <si>
    <t>l/s</t>
  </si>
  <si>
    <t>Flow Rate Over Weir</t>
  </si>
  <si>
    <t>Francis Equation or Kindsvater-Shen Equation</t>
  </si>
  <si>
    <t>Width of Weir</t>
  </si>
  <si>
    <t>L</t>
  </si>
  <si>
    <t>Height of Weir Crest</t>
  </si>
  <si>
    <t>Contracted Rectangular Weir Design</t>
  </si>
  <si>
    <t>© 2025 CivilWeb</t>
  </si>
  <si>
    <t>Your Logo / Company Details Here</t>
  </si>
  <si>
    <t>Cover Sheet</t>
  </si>
  <si>
    <t>Although all care and attention has been taken to ensure that this program is accurate, CivilWeb gives no guarentee that it is error free. In no event will Civil Web accept any responsibility for any errors or omissions from the program or from the user of the program, or for any special, incedental or consequential damages whatsoever arising from use of this program.</t>
  </si>
  <si>
    <t>This program should only be used by a suitably qualified Civil or Structural Engineer, and suitable efforts should be taken to verify the results.</t>
  </si>
  <si>
    <t>Reverse-engineering or decompiling of this program is not allowed.</t>
  </si>
  <si>
    <t>This program is registered to a single user, and should not be used by any other.</t>
  </si>
  <si>
    <t>Registered User;</t>
  </si>
  <si>
    <t>By using this program you confirm your understanding and agreement with the above terms and conditions.</t>
  </si>
  <si>
    <t>This program remains the property of CivilWeb.</t>
  </si>
  <si>
    <t>www.civilweb-spreadsheets.com</t>
  </si>
  <si>
    <t>Revision Schedule</t>
  </si>
  <si>
    <t>Rev</t>
  </si>
  <si>
    <t>Changes</t>
  </si>
  <si>
    <t>Date</t>
  </si>
  <si>
    <t>Original</t>
  </si>
  <si>
    <t>Sharp Edge Weir Design</t>
  </si>
  <si>
    <t>GPM</t>
  </si>
  <si>
    <t>ft</t>
  </si>
  <si>
    <t>in</t>
  </si>
  <si>
    <t>Free Trial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</si>
</sst>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0.0"/>
    <numFmt numFmtId="166" formatCode="0.0000"/>
    <numFmt numFmtId="167" formatCode="0.00000"/>
    <numFmt numFmtId="168" formatCode="#,##0.0000"/>
    <numFmt numFmtId="169" formatCode="0.000"/>
    <numFmt numFmtId="170" formatCode="#,##0.000"/>
    <numFmt numFmtId="171" formatCode="#,##0.0"/>
  </numFmts>
  <fonts count="66">
    <font>
      <sz val="10"/>
      <name val="Arial"/>
    </font>
    <font>
      <sz val="11"/>
      <color theme="1"/>
      <name val="Calibri"/>
      <family val="2"/>
      <scheme val="minor"/>
    </font>
    <font>
      <sz val="10"/>
      <name val="Arial"/>
      <family val="2"/>
    </font>
    <font>
      <u/>
      <sz val="10"/>
      <color indexed="12"/>
      <name val="Arial"/>
      <family val="2"/>
    </font>
    <font>
      <b/>
      <sz val="12"/>
      <name val="Arial"/>
      <family val="2"/>
    </font>
    <font>
      <sz val="12"/>
      <name val="Arial"/>
      <family val="2"/>
    </font>
    <font>
      <sz val="11"/>
      <name val="Arial"/>
      <family val="2"/>
    </font>
    <font>
      <u/>
      <sz val="11"/>
      <color indexed="12"/>
      <name val="Arial"/>
      <family val="2"/>
    </font>
    <font>
      <b/>
      <sz val="11"/>
      <name val="Arial"/>
      <family val="2"/>
    </font>
    <font>
      <sz val="10"/>
      <name val="Arial"/>
      <family val="2"/>
    </font>
    <font>
      <b/>
      <sz val="14"/>
      <name val="Arial"/>
      <family val="2"/>
    </font>
    <font>
      <sz val="11"/>
      <color indexed="8"/>
      <name val="Calibri"/>
      <family val="2"/>
    </font>
    <font>
      <b/>
      <sz val="19"/>
      <color indexed="9"/>
      <name val="Arial"/>
      <family val="2"/>
    </font>
    <font>
      <b/>
      <sz val="12"/>
      <color indexed="12"/>
      <name val="Arial"/>
      <family val="2"/>
    </font>
    <font>
      <b/>
      <vertAlign val="superscript"/>
      <sz val="11"/>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u/>
      <sz val="10"/>
      <name val="Arial"/>
      <family val="2"/>
    </font>
    <font>
      <b/>
      <u/>
      <sz val="10"/>
      <name val="Arial"/>
      <family val="2"/>
    </font>
    <font>
      <sz val="10"/>
      <color indexed="10"/>
      <name val="Arial"/>
      <family val="2"/>
    </font>
    <font>
      <b/>
      <sz val="10"/>
      <name val="Arial"/>
      <family val="2"/>
    </font>
    <font>
      <b/>
      <sz val="11"/>
      <color rgb="FF002060"/>
      <name val="Arial"/>
      <family val="2"/>
    </font>
    <font>
      <b/>
      <vertAlign val="subscript"/>
      <sz val="11"/>
      <name val="Arial"/>
      <family val="2"/>
    </font>
    <font>
      <vertAlign val="subscript"/>
      <sz val="10"/>
      <name val="Arial"/>
      <family val="2"/>
    </font>
    <font>
      <b/>
      <sz val="10"/>
      <color rgb="FF002060"/>
      <name val="Arial"/>
      <family val="2"/>
    </font>
    <font>
      <b/>
      <vertAlign val="subscript"/>
      <sz val="12"/>
      <name val="Arial"/>
      <family val="2"/>
    </font>
    <font>
      <b/>
      <u/>
      <sz val="11"/>
      <name val="Arial"/>
      <family val="2"/>
    </font>
    <font>
      <i/>
      <sz val="11"/>
      <name val="Arial"/>
      <family val="2"/>
    </font>
    <font>
      <vertAlign val="subscript"/>
      <sz val="11"/>
      <name val="Arial"/>
      <family val="2"/>
    </font>
    <font>
      <u/>
      <sz val="11"/>
      <name val="Arial"/>
      <family val="2"/>
    </font>
    <font>
      <b/>
      <vertAlign val="subscript"/>
      <sz val="10"/>
      <name val="Arial"/>
      <family val="2"/>
    </font>
    <font>
      <i/>
      <sz val="10"/>
      <name val="Arial"/>
      <family val="2"/>
    </font>
    <font>
      <b/>
      <i/>
      <sz val="11"/>
      <name val="Arial"/>
      <family val="2"/>
    </font>
    <font>
      <b/>
      <sz val="12"/>
      <color rgb="FF002060"/>
      <name val="Arial"/>
      <family val="2"/>
    </font>
    <font>
      <b/>
      <vertAlign val="superscript"/>
      <sz val="10"/>
      <name val="Arial"/>
      <family val="2"/>
    </font>
    <font>
      <vertAlign val="superscript"/>
      <sz val="10"/>
      <name val="Arial"/>
      <family val="2"/>
    </font>
    <font>
      <sz val="10"/>
      <color indexed="12"/>
      <name val="Arial"/>
      <family val="2"/>
    </font>
    <font>
      <sz val="10"/>
      <color theme="1"/>
      <name val="Arial "/>
    </font>
    <font>
      <sz val="11"/>
      <color theme="1"/>
      <name val="Arial "/>
    </font>
    <font>
      <b/>
      <sz val="10"/>
      <color theme="1"/>
      <name val="Arial "/>
    </font>
    <font>
      <b/>
      <sz val="11"/>
      <color theme="1"/>
      <name val="Arial "/>
    </font>
    <font>
      <b/>
      <u/>
      <sz val="10"/>
      <color theme="1"/>
      <name val="Arial "/>
    </font>
    <font>
      <sz val="11"/>
      <color theme="1"/>
      <name val="AngsanaUPC"/>
      <family val="1"/>
    </font>
    <font>
      <sz val="11"/>
      <color rgb="FFFF0000"/>
      <name val="Calibri"/>
      <family val="2"/>
      <scheme val="minor"/>
    </font>
    <font>
      <sz val="10"/>
      <color theme="1"/>
      <name val="Arial"/>
      <family val="2"/>
    </font>
    <font>
      <sz val="8"/>
      <color theme="1"/>
      <name val="Arial"/>
      <family val="2"/>
    </font>
    <font>
      <sz val="9"/>
      <color rgb="FFFF0000"/>
      <name val="Arial"/>
      <family val="2"/>
    </font>
    <font>
      <b/>
      <sz val="10"/>
      <color theme="1"/>
      <name val="Arial"/>
      <family val="2"/>
    </font>
    <font>
      <u/>
      <sz val="11"/>
      <color theme="10"/>
      <name val="Calibri"/>
      <family val="2"/>
      <scheme val="minor"/>
    </font>
    <font>
      <b/>
      <sz val="11"/>
      <color theme="1"/>
      <name val="Calibri"/>
      <family val="2"/>
      <scheme val="minor"/>
    </font>
    <font>
      <sz val="19"/>
      <color rgb="FF212529"/>
      <name val="Times New Roman"/>
      <family val="1"/>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1"/>
        <bgColor indexed="64"/>
      </patternFill>
    </fill>
    <fill>
      <patternFill patternType="solid">
        <fgColor indexed="47"/>
        <bgColor indexed="64"/>
      </patternFill>
    </fill>
    <fill>
      <patternFill patternType="solid">
        <fgColor indexed="43"/>
        <bgColor indexed="64"/>
      </patternFill>
    </fill>
    <fill>
      <patternFill patternType="solid">
        <fgColor indexed="48"/>
        <bgColor indexed="64"/>
      </patternFill>
    </fill>
    <fill>
      <patternFill patternType="solid">
        <fgColor rgb="FFCCFFFF"/>
        <bgColor indexed="64"/>
      </patternFill>
    </fill>
    <fill>
      <patternFill patternType="solid">
        <fgColor rgb="FFFFCC99"/>
        <bgColor indexed="64"/>
      </patternFill>
    </fill>
    <fill>
      <patternFill patternType="solid">
        <fgColor theme="0"/>
        <bgColor indexed="64"/>
      </patternFill>
    </fill>
    <fill>
      <patternFill patternType="solid">
        <fgColor rgb="FF69D8FF"/>
        <bgColor indexed="64"/>
      </patternFill>
    </fill>
    <fill>
      <patternFill patternType="solid">
        <fgColor rgb="FFFFFF00"/>
        <bgColor indexed="64"/>
      </patternFill>
    </fill>
    <fill>
      <patternFill patternType="solid">
        <fgColor rgb="FFFF0000"/>
        <bgColor indexed="64"/>
      </patternFill>
    </fill>
  </fills>
  <borders count="8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theme="1"/>
      </right>
      <top style="medium">
        <color indexed="64"/>
      </top>
      <bottom/>
      <diagonal/>
    </border>
    <border>
      <left/>
      <right/>
      <top style="medium">
        <color indexed="64"/>
      </top>
      <bottom style="hair">
        <color rgb="FF00B0F0"/>
      </bottom>
      <diagonal/>
    </border>
    <border>
      <left style="hair">
        <color rgb="FF00B0F0"/>
      </left>
      <right/>
      <top style="medium">
        <color indexed="64"/>
      </top>
      <bottom style="hair">
        <color rgb="FF00B0F0"/>
      </bottom>
      <diagonal/>
    </border>
    <border>
      <left/>
      <right style="thin">
        <color theme="1"/>
      </right>
      <top style="medium">
        <color indexed="64"/>
      </top>
      <bottom style="hair">
        <color rgb="FF00B0F0"/>
      </bottom>
      <diagonal/>
    </border>
    <border>
      <left style="thin">
        <color theme="1"/>
      </left>
      <right/>
      <top style="medium">
        <color indexed="64"/>
      </top>
      <bottom style="hair">
        <color rgb="FF00B0F0"/>
      </bottom>
      <diagonal/>
    </border>
    <border>
      <left/>
      <right style="medium">
        <color indexed="64"/>
      </right>
      <top style="medium">
        <color indexed="64"/>
      </top>
      <bottom style="hair">
        <color rgb="FF00B0F0"/>
      </bottom>
      <diagonal/>
    </border>
    <border>
      <left/>
      <right style="thin">
        <color theme="1"/>
      </right>
      <top/>
      <bottom/>
      <diagonal/>
    </border>
    <border>
      <left style="thin">
        <color theme="1"/>
      </left>
      <right/>
      <top style="hair">
        <color rgb="FF00B0F0"/>
      </top>
      <bottom style="hair">
        <color rgb="FF00B0F0"/>
      </bottom>
      <diagonal/>
    </border>
    <border>
      <left/>
      <right/>
      <top style="hair">
        <color rgb="FF00B0F0"/>
      </top>
      <bottom style="hair">
        <color rgb="FF00B0F0"/>
      </bottom>
      <diagonal/>
    </border>
    <border>
      <left/>
      <right style="hair">
        <color rgb="FF00B0F0"/>
      </right>
      <top style="hair">
        <color rgb="FF00B0F0"/>
      </top>
      <bottom style="hair">
        <color rgb="FF00B0F0"/>
      </bottom>
      <diagonal/>
    </border>
    <border>
      <left style="hair">
        <color rgb="FF00B0F0"/>
      </left>
      <right/>
      <top style="hair">
        <color rgb="FF00B0F0"/>
      </top>
      <bottom style="hair">
        <color rgb="FF00B0F0"/>
      </bottom>
      <diagonal/>
    </border>
    <border>
      <left/>
      <right style="thin">
        <color theme="1"/>
      </right>
      <top style="hair">
        <color rgb="FF00B0F0"/>
      </top>
      <bottom style="hair">
        <color rgb="FF00B0F0"/>
      </bottom>
      <diagonal/>
    </border>
    <border>
      <left/>
      <right style="medium">
        <color indexed="64"/>
      </right>
      <top style="hair">
        <color rgb="FF00B0F0"/>
      </top>
      <bottom style="hair">
        <color rgb="FF00B0F0"/>
      </bottom>
      <diagonal/>
    </border>
    <border>
      <left/>
      <right style="thin">
        <color theme="1"/>
      </right>
      <top/>
      <bottom style="medium">
        <color indexed="64"/>
      </bottom>
      <diagonal/>
    </border>
    <border>
      <left/>
      <right/>
      <top style="hair">
        <color rgb="FF00B0F0"/>
      </top>
      <bottom style="medium">
        <color indexed="64"/>
      </bottom>
      <diagonal/>
    </border>
    <border>
      <left/>
      <right style="hair">
        <color rgb="FF00B0F0"/>
      </right>
      <top style="hair">
        <color rgb="FF00B0F0"/>
      </top>
      <bottom style="medium">
        <color indexed="64"/>
      </bottom>
      <diagonal/>
    </border>
    <border>
      <left style="hair">
        <color rgb="FF00B0F0"/>
      </left>
      <right/>
      <top style="hair">
        <color rgb="FF00B0F0"/>
      </top>
      <bottom style="medium">
        <color indexed="64"/>
      </bottom>
      <diagonal/>
    </border>
    <border>
      <left/>
      <right style="thin">
        <color theme="1"/>
      </right>
      <top style="hair">
        <color rgb="FF00B0F0"/>
      </top>
      <bottom style="medium">
        <color indexed="64"/>
      </bottom>
      <diagonal/>
    </border>
    <border>
      <left style="thin">
        <color theme="1"/>
      </left>
      <right/>
      <top style="hair">
        <color rgb="FF00B0F0"/>
      </top>
      <bottom style="medium">
        <color indexed="64"/>
      </bottom>
      <diagonal/>
    </border>
    <border>
      <left/>
      <right style="medium">
        <color indexed="64"/>
      </right>
      <top style="hair">
        <color rgb="FF00B0F0"/>
      </top>
      <bottom style="medium">
        <color indexed="64"/>
      </bottom>
      <diagonal/>
    </border>
    <border>
      <left style="medium">
        <color indexed="64"/>
      </left>
      <right style="hair">
        <color rgb="FF00B0F0"/>
      </right>
      <top/>
      <bottom style="hair">
        <color rgb="FF00B0F0"/>
      </bottom>
      <diagonal/>
    </border>
    <border>
      <left style="hair">
        <color rgb="FF00B0F0"/>
      </left>
      <right style="hair">
        <color rgb="FF00B0F0"/>
      </right>
      <top/>
      <bottom style="hair">
        <color rgb="FF00B0F0"/>
      </bottom>
      <diagonal/>
    </border>
    <border>
      <left style="hair">
        <color rgb="FF00B0F0"/>
      </left>
      <right style="thin">
        <color theme="1"/>
      </right>
      <top/>
      <bottom style="hair">
        <color rgb="FF00B0F0"/>
      </bottom>
      <diagonal/>
    </border>
    <border>
      <left/>
      <right style="hair">
        <color rgb="FF00B0F0"/>
      </right>
      <top/>
      <bottom style="hair">
        <color rgb="FF00B0F0"/>
      </bottom>
      <diagonal/>
    </border>
    <border>
      <left style="hair">
        <color rgb="FF00B0F0"/>
      </left>
      <right style="hair">
        <color rgb="FF00B0F0"/>
      </right>
      <top/>
      <bottom/>
      <diagonal/>
    </border>
    <border>
      <left style="hair">
        <color rgb="FF00B0F0"/>
      </left>
      <right/>
      <top/>
      <bottom style="hair">
        <color rgb="FF00B0F0"/>
      </bottom>
      <diagonal/>
    </border>
    <border>
      <left style="thin">
        <color theme="1"/>
      </left>
      <right style="hair">
        <color rgb="FF00B0F0"/>
      </right>
      <top/>
      <bottom style="hair">
        <color rgb="FF00B0F0"/>
      </bottom>
      <diagonal/>
    </border>
    <border>
      <left style="hair">
        <color rgb="FF00B0F0"/>
      </left>
      <right style="medium">
        <color indexed="64"/>
      </right>
      <top/>
      <bottom style="hair">
        <color rgb="FF00B0F0"/>
      </bottom>
      <diagonal/>
    </border>
    <border>
      <left style="medium">
        <color indexed="64"/>
      </left>
      <right style="hair">
        <color rgb="FF00B0F0"/>
      </right>
      <top style="hair">
        <color rgb="FF00B0F0"/>
      </top>
      <bottom style="hair">
        <color rgb="FF00B0F0"/>
      </bottom>
      <diagonal/>
    </border>
    <border>
      <left style="hair">
        <color rgb="FF00B0F0"/>
      </left>
      <right style="hair">
        <color rgb="FF00B0F0"/>
      </right>
      <top style="hair">
        <color rgb="FF00B0F0"/>
      </top>
      <bottom style="hair">
        <color rgb="FF00B0F0"/>
      </bottom>
      <diagonal/>
    </border>
    <border>
      <left style="hair">
        <color rgb="FF00B0F0"/>
      </left>
      <right style="thin">
        <color theme="1"/>
      </right>
      <top style="hair">
        <color rgb="FF00B0F0"/>
      </top>
      <bottom style="hair">
        <color rgb="FF00B0F0"/>
      </bottom>
      <diagonal/>
    </border>
    <border>
      <left style="thin">
        <color theme="1"/>
      </left>
      <right style="hair">
        <color rgb="FF00B0F0"/>
      </right>
      <top style="hair">
        <color rgb="FF00B0F0"/>
      </top>
      <bottom style="hair">
        <color rgb="FF00B0F0"/>
      </bottom>
      <diagonal/>
    </border>
    <border>
      <left style="hair">
        <color rgb="FF00B0F0"/>
      </left>
      <right style="medium">
        <color indexed="64"/>
      </right>
      <top style="hair">
        <color rgb="FF00B0F0"/>
      </top>
      <bottom style="hair">
        <color rgb="FF00B0F0"/>
      </bottom>
      <diagonal/>
    </border>
    <border>
      <left style="medium">
        <color indexed="64"/>
      </left>
      <right/>
      <top style="hair">
        <color rgb="FF00B0F0"/>
      </top>
      <bottom style="medium">
        <color indexed="64"/>
      </bottom>
      <diagonal/>
    </border>
    <border>
      <left style="medium">
        <color indexed="64"/>
      </left>
      <right style="hair">
        <color rgb="FF00B0F0"/>
      </right>
      <top style="hair">
        <color rgb="FF00B0F0"/>
      </top>
      <bottom style="medium">
        <color indexed="64"/>
      </bottom>
      <diagonal/>
    </border>
    <border>
      <left style="hair">
        <color rgb="FF00B0F0"/>
      </left>
      <right style="hair">
        <color rgb="FF00B0F0"/>
      </right>
      <top style="hair">
        <color rgb="FF00B0F0"/>
      </top>
      <bottom style="medium">
        <color indexed="64"/>
      </bottom>
      <diagonal/>
    </border>
    <border>
      <left style="hair">
        <color rgb="FF00B0F0"/>
      </left>
      <right style="thin">
        <color theme="1"/>
      </right>
      <top style="hair">
        <color rgb="FF00B0F0"/>
      </top>
      <bottom style="medium">
        <color indexed="64"/>
      </bottom>
      <diagonal/>
    </border>
    <border>
      <left style="thin">
        <color theme="1"/>
      </left>
      <right style="hair">
        <color rgb="FF00B0F0"/>
      </right>
      <top style="hair">
        <color rgb="FF00B0F0"/>
      </top>
      <bottom style="medium">
        <color indexed="64"/>
      </bottom>
      <diagonal/>
    </border>
    <border>
      <left style="hair">
        <color rgb="FF00B0F0"/>
      </left>
      <right style="medium">
        <color indexed="64"/>
      </right>
      <top style="hair">
        <color rgb="FF00B0F0"/>
      </top>
      <bottom style="medium">
        <color indexed="64"/>
      </bottom>
      <diagonal/>
    </border>
    <border>
      <left style="hair">
        <color rgb="FF00B0F0"/>
      </left>
      <right style="hair">
        <color rgb="FF00B0F0"/>
      </right>
      <top style="hair">
        <color rgb="FF00B0F0"/>
      </top>
      <bottom/>
      <diagonal/>
    </border>
    <border>
      <left style="medium">
        <color indexed="64"/>
      </left>
      <right/>
      <top style="medium">
        <color indexed="64"/>
      </top>
      <bottom style="hair">
        <color rgb="FF00B0F0"/>
      </bottom>
      <diagonal/>
    </border>
    <border>
      <left/>
      <right style="hair">
        <color rgb="FF00B0F0"/>
      </right>
      <top style="medium">
        <color indexed="64"/>
      </top>
      <bottom style="hair">
        <color rgb="FF00B0F0"/>
      </bottom>
      <diagonal/>
    </border>
    <border>
      <left style="medium">
        <color indexed="64"/>
      </left>
      <right/>
      <top style="hair">
        <color rgb="FF00B0F0"/>
      </top>
      <bottom style="hair">
        <color rgb="FF00B0F0"/>
      </bottom>
      <diagonal/>
    </border>
    <border>
      <left style="hair">
        <color rgb="FF00B0F0"/>
      </left>
      <right/>
      <top style="hair">
        <color rgb="FF00B0F0"/>
      </top>
      <bottom/>
      <diagonal/>
    </border>
    <border>
      <left/>
      <right/>
      <top style="hair">
        <color rgb="FF00B0F0"/>
      </top>
      <bottom/>
      <diagonal/>
    </border>
    <border>
      <left/>
      <right style="hair">
        <color rgb="FF00B0F0"/>
      </right>
      <top style="hair">
        <color rgb="FF00B0F0"/>
      </top>
      <bottom/>
      <diagonal/>
    </border>
    <border>
      <left style="hair">
        <color rgb="FF00B0F0"/>
      </left>
      <right/>
      <top/>
      <bottom/>
      <diagonal/>
    </border>
    <border>
      <left/>
      <right style="hair">
        <color rgb="FF00B0F0"/>
      </right>
      <top/>
      <bottom/>
      <diagonal/>
    </border>
    <border>
      <left/>
      <right/>
      <top/>
      <bottom style="hair">
        <color rgb="FF00B0F0"/>
      </bottom>
      <diagonal/>
    </border>
    <border>
      <left/>
      <right style="medium">
        <color indexed="64"/>
      </right>
      <top/>
      <bottom style="hair">
        <color rgb="FF00B0F0"/>
      </bottom>
      <diagonal/>
    </border>
  </borders>
  <cellStyleXfs count="53">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16" fillId="3" borderId="0" applyNumberFormat="0" applyBorder="0" applyAlignment="0" applyProtection="0"/>
    <xf numFmtId="0" fontId="17" fillId="20" borderId="1" applyNumberFormat="0" applyAlignment="0" applyProtection="0"/>
    <xf numFmtId="0" fontId="18" fillId="21" borderId="2" applyNumberFormat="0" applyAlignment="0" applyProtection="0"/>
    <xf numFmtId="0" fontId="11" fillId="0" borderId="0"/>
    <xf numFmtId="0" fontId="19" fillId="0" borderId="0" applyNumberFormat="0" applyFill="0" applyBorder="0" applyAlignment="0" applyProtection="0"/>
    <xf numFmtId="0" fontId="20" fillId="4" borderId="0" applyNumberFormat="0" applyBorder="0" applyAlignment="0" applyProtection="0"/>
    <xf numFmtId="0" fontId="21" fillId="0" borderId="3" applyNumberFormat="0" applyFill="0" applyAlignment="0" applyProtection="0"/>
    <xf numFmtId="0" fontId="22" fillId="0" borderId="4" applyNumberFormat="0" applyFill="0" applyAlignment="0" applyProtection="0"/>
    <xf numFmtId="0" fontId="23" fillId="0" borderId="5" applyNumberFormat="0" applyFill="0" applyAlignment="0" applyProtection="0"/>
    <xf numFmtId="0" fontId="23" fillId="0" borderId="0" applyNumberFormat="0" applyFill="0" applyBorder="0" applyAlignment="0" applyProtection="0"/>
    <xf numFmtId="0" fontId="3" fillId="0" borderId="0" applyNumberFormat="0" applyFill="0" applyBorder="0" applyAlignment="0" applyProtection="0">
      <alignment vertical="top"/>
      <protection locked="0"/>
    </xf>
    <xf numFmtId="0" fontId="24" fillId="7" borderId="1" applyNumberFormat="0" applyAlignment="0" applyProtection="0"/>
    <xf numFmtId="0" fontId="25" fillId="0" borderId="6" applyNumberFormat="0" applyFill="0" applyAlignment="0" applyProtection="0"/>
    <xf numFmtId="0" fontId="26" fillId="22" borderId="0" applyNumberFormat="0" applyBorder="0" applyAlignment="0" applyProtection="0"/>
    <xf numFmtId="0" fontId="9" fillId="0" borderId="0"/>
    <xf numFmtId="0" fontId="9" fillId="0" borderId="0"/>
    <xf numFmtId="0" fontId="2" fillId="23" borderId="7" applyNumberFormat="0" applyFont="0" applyAlignment="0" applyProtection="0"/>
    <xf numFmtId="0" fontId="27" fillId="20" borderId="8" applyNumberFormat="0" applyAlignment="0" applyProtection="0"/>
    <xf numFmtId="9" fontId="2" fillId="0" borderId="0" applyFon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0" applyNumberFormat="0" applyFill="0" applyBorder="0" applyAlignment="0" applyProtection="0"/>
    <xf numFmtId="164" fontId="11" fillId="0" borderId="0" applyFont="0" applyFill="0" applyBorder="0" applyAlignment="0" applyProtection="0"/>
    <xf numFmtId="0" fontId="1" fillId="0" borderId="0"/>
    <xf numFmtId="0" fontId="63" fillId="0" borderId="0" applyNumberFormat="0" applyFill="0" applyBorder="0" applyAlignment="0" applyProtection="0"/>
    <xf numFmtId="0" fontId="2" fillId="0" borderId="0"/>
    <xf numFmtId="0" fontId="2" fillId="0" borderId="0"/>
    <xf numFmtId="0" fontId="2" fillId="0" borderId="0"/>
  </cellStyleXfs>
  <cellXfs count="563">
    <xf numFmtId="0" fontId="0" fillId="0" borderId="0" xfId="0"/>
    <xf numFmtId="0" fontId="0" fillId="0" borderId="0" xfId="0" applyAlignment="1">
      <alignment horizontal="center"/>
    </xf>
    <xf numFmtId="0" fontId="7" fillId="0" borderId="0" xfId="35" applyFont="1" applyAlignment="1" applyProtection="1"/>
    <xf numFmtId="0" fontId="0" fillId="25" borderId="12" xfId="0" applyFill="1" applyBorder="1"/>
    <xf numFmtId="0" fontId="0" fillId="25" borderId="15" xfId="0" applyFill="1" applyBorder="1"/>
    <xf numFmtId="0" fontId="0" fillId="25" borderId="13" xfId="0" applyFill="1" applyBorder="1"/>
    <xf numFmtId="0" fontId="6" fillId="0" borderId="0" xfId="0" applyFont="1"/>
    <xf numFmtId="0" fontId="34" fillId="0" borderId="0" xfId="0" applyFont="1"/>
    <xf numFmtId="0" fontId="8" fillId="0" borderId="0" xfId="0" applyFont="1"/>
    <xf numFmtId="2" fontId="0" fillId="28" borderId="18" xfId="0" applyNumberFormat="1" applyFill="1" applyBorder="1" applyAlignment="1">
      <alignment horizontal="center"/>
    </xf>
    <xf numFmtId="0" fontId="2" fillId="24" borderId="10" xfId="0" applyFont="1" applyFill="1" applyBorder="1"/>
    <xf numFmtId="0" fontId="35" fillId="24" borderId="0" xfId="0" applyFont="1" applyFill="1" applyAlignment="1">
      <alignment horizontal="center"/>
    </xf>
    <xf numFmtId="165" fontId="11" fillId="28" borderId="19" xfId="47" applyNumberFormat="1" applyFont="1" applyFill="1" applyBorder="1" applyAlignment="1" applyProtection="1">
      <alignment horizontal="center"/>
    </xf>
    <xf numFmtId="166" fontId="0" fillId="24" borderId="19" xfId="0" applyNumberFormat="1" applyFill="1" applyBorder="1" applyAlignment="1">
      <alignment horizontal="center"/>
    </xf>
    <xf numFmtId="2" fontId="11" fillId="28" borderId="19" xfId="47" applyNumberFormat="1" applyFont="1" applyFill="1" applyBorder="1" applyAlignment="1" applyProtection="1">
      <alignment horizontal="center"/>
    </xf>
    <xf numFmtId="1" fontId="8" fillId="29" borderId="19" xfId="0" applyNumberFormat="1" applyFont="1" applyFill="1" applyBorder="1" applyAlignment="1">
      <alignment horizontal="center"/>
    </xf>
    <xf numFmtId="0" fontId="2" fillId="0" borderId="0" xfId="0" applyFont="1"/>
    <xf numFmtId="0" fontId="4" fillId="0" borderId="0" xfId="0" applyFont="1" applyAlignment="1">
      <alignment vertical="center"/>
    </xf>
    <xf numFmtId="0" fontId="35" fillId="24" borderId="11" xfId="0" applyFont="1" applyFill="1" applyBorder="1" applyAlignment="1">
      <alignment horizontal="center"/>
    </xf>
    <xf numFmtId="2" fontId="0" fillId="28" borderId="31" xfId="0" applyNumberFormat="1" applyFill="1" applyBorder="1" applyAlignment="1">
      <alignment horizontal="center"/>
    </xf>
    <xf numFmtId="166" fontId="8" fillId="24" borderId="19" xfId="0" applyNumberFormat="1" applyFont="1" applyFill="1" applyBorder="1" applyAlignment="1">
      <alignment horizontal="center"/>
    </xf>
    <xf numFmtId="167" fontId="8" fillId="24" borderId="19" xfId="0" applyNumberFormat="1" applyFont="1" applyFill="1" applyBorder="1" applyAlignment="1">
      <alignment horizontal="center"/>
    </xf>
    <xf numFmtId="0" fontId="36" fillId="24" borderId="10" xfId="0" applyFont="1" applyFill="1" applyBorder="1"/>
    <xf numFmtId="49" fontId="3" fillId="25" borderId="11" xfId="35" applyNumberFormat="1" applyFill="1" applyBorder="1" applyAlignment="1" applyProtection="1"/>
    <xf numFmtId="0" fontId="39" fillId="24" borderId="10" xfId="0" applyFont="1" applyFill="1" applyBorder="1"/>
    <xf numFmtId="0" fontId="48" fillId="24" borderId="10" xfId="0" applyFont="1" applyFill="1" applyBorder="1"/>
    <xf numFmtId="166" fontId="8" fillId="29" borderId="19" xfId="0" applyNumberFormat="1" applyFont="1" applyFill="1" applyBorder="1" applyAlignment="1">
      <alignment horizontal="center"/>
    </xf>
    <xf numFmtId="169" fontId="0" fillId="26" borderId="18" xfId="43" applyNumberFormat="1" applyFont="1" applyFill="1" applyBorder="1" applyAlignment="1" applyProtection="1">
      <alignment horizontal="center"/>
      <protection locked="0"/>
    </xf>
    <xf numFmtId="1" fontId="0" fillId="26" borderId="32" xfId="43" applyNumberFormat="1" applyFont="1" applyFill="1" applyBorder="1" applyAlignment="1" applyProtection="1">
      <alignment horizontal="center"/>
      <protection locked="0"/>
    </xf>
    <xf numFmtId="166" fontId="0" fillId="26" borderId="18" xfId="0" applyNumberFormat="1" applyFill="1" applyBorder="1" applyAlignment="1" applyProtection="1">
      <alignment horizontal="center"/>
      <protection locked="0"/>
    </xf>
    <xf numFmtId="166" fontId="0" fillId="26" borderId="18" xfId="43" applyNumberFormat="1" applyFont="1" applyFill="1" applyBorder="1" applyAlignment="1" applyProtection="1">
      <alignment horizontal="center"/>
      <protection locked="0"/>
    </xf>
    <xf numFmtId="0" fontId="6" fillId="25" borderId="16" xfId="0" applyFont="1" applyFill="1" applyBorder="1"/>
    <xf numFmtId="0" fontId="0" fillId="25" borderId="17" xfId="0" applyFill="1" applyBorder="1"/>
    <xf numFmtId="0" fontId="0" fillId="25" borderId="14" xfId="0" applyFill="1" applyBorder="1"/>
    <xf numFmtId="0" fontId="6" fillId="25" borderId="10" xfId="0" applyFont="1" applyFill="1" applyBorder="1"/>
    <xf numFmtId="0" fontId="0" fillId="25" borderId="0" xfId="0" applyFill="1"/>
    <xf numFmtId="0" fontId="0" fillId="25" borderId="11" xfId="0" applyFill="1" applyBorder="1"/>
    <xf numFmtId="0" fontId="5" fillId="0" borderId="0" xfId="0" applyFont="1" applyAlignment="1">
      <alignment horizontal="center"/>
    </xf>
    <xf numFmtId="0" fontId="13" fillId="0" borderId="0" xfId="0" applyFont="1" applyAlignment="1">
      <alignment horizontal="center"/>
    </xf>
    <xf numFmtId="0" fontId="0" fillId="24" borderId="0" xfId="0" applyFill="1"/>
    <xf numFmtId="0" fontId="0" fillId="24" borderId="11" xfId="0" applyFill="1" applyBorder="1"/>
    <xf numFmtId="0" fontId="0" fillId="25" borderId="10" xfId="0" applyFill="1" applyBorder="1"/>
    <xf numFmtId="0" fontId="2" fillId="24" borderId="11" xfId="40" applyFont="1" applyFill="1" applyBorder="1" applyAlignment="1">
      <alignment horizontal="left"/>
    </xf>
    <xf numFmtId="0" fontId="9" fillId="24" borderId="10" xfId="0" applyFont="1" applyFill="1" applyBorder="1"/>
    <xf numFmtId="0" fontId="0" fillId="24" borderId="10" xfId="0" applyFill="1" applyBorder="1"/>
    <xf numFmtId="0" fontId="0" fillId="24" borderId="12" xfId="0" applyFill="1" applyBorder="1"/>
    <xf numFmtId="2" fontId="0" fillId="24" borderId="15" xfId="0" applyNumberFormat="1" applyFill="1" applyBorder="1"/>
    <xf numFmtId="0" fontId="0" fillId="24" borderId="13" xfId="0" applyFill="1" applyBorder="1" applyAlignment="1">
      <alignment horizontal="left"/>
    </xf>
    <xf numFmtId="0" fontId="8" fillId="25" borderId="0" xfId="0" applyFont="1" applyFill="1"/>
    <xf numFmtId="0" fontId="10" fillId="0" borderId="0" xfId="0" applyFont="1"/>
    <xf numFmtId="0" fontId="9" fillId="0" borderId="0" xfId="39"/>
    <xf numFmtId="0" fontId="0" fillId="24" borderId="16" xfId="0" applyFill="1" applyBorder="1"/>
    <xf numFmtId="0" fontId="0" fillId="24" borderId="17" xfId="0" applyFill="1" applyBorder="1"/>
    <xf numFmtId="0" fontId="0" fillId="24" borderId="14" xfId="0" applyFill="1" applyBorder="1"/>
    <xf numFmtId="0" fontId="2" fillId="24" borderId="0" xfId="0" applyFont="1" applyFill="1"/>
    <xf numFmtId="0" fontId="0" fillId="24" borderId="0" xfId="0" applyFill="1" applyAlignment="1">
      <alignment horizontal="center"/>
    </xf>
    <xf numFmtId="0" fontId="0" fillId="24" borderId="11" xfId="0" applyFill="1" applyBorder="1" applyAlignment="1">
      <alignment horizontal="left"/>
    </xf>
    <xf numFmtId="0" fontId="0" fillId="24" borderId="15" xfId="0" applyFill="1" applyBorder="1" applyAlignment="1">
      <alignment horizontal="center"/>
    </xf>
    <xf numFmtId="0" fontId="0" fillId="24" borderId="15" xfId="0" applyFill="1" applyBorder="1"/>
    <xf numFmtId="0" fontId="0" fillId="24" borderId="0" xfId="0" applyFill="1" applyAlignment="1">
      <alignment horizontal="left"/>
    </xf>
    <xf numFmtId="0" fontId="8" fillId="25" borderId="10" xfId="0" applyFont="1" applyFill="1" applyBorder="1"/>
    <xf numFmtId="0" fontId="35" fillId="24" borderId="0" xfId="0" applyFont="1" applyFill="1"/>
    <xf numFmtId="0" fontId="6" fillId="25" borderId="10" xfId="0" applyFont="1" applyFill="1" applyBorder="1" applyAlignment="1">
      <alignment vertical="top"/>
    </xf>
    <xf numFmtId="0" fontId="6" fillId="25" borderId="10" xfId="0" applyFont="1" applyFill="1" applyBorder="1" applyAlignment="1">
      <alignment vertical="center"/>
    </xf>
    <xf numFmtId="0" fontId="2" fillId="24" borderId="0" xfId="40" applyFont="1" applyFill="1" applyAlignment="1">
      <alignment horizontal="center"/>
    </xf>
    <xf numFmtId="0" fontId="6" fillId="25" borderId="10" xfId="0" applyFont="1" applyFill="1" applyBorder="1" applyAlignment="1">
      <alignment horizontal="left" vertical="top"/>
    </xf>
    <xf numFmtId="0" fontId="2" fillId="0" borderId="29" xfId="0" applyFont="1" applyBorder="1" applyAlignment="1">
      <alignment horizontal="center"/>
    </xf>
    <xf numFmtId="0" fontId="0" fillId="0" borderId="21" xfId="0" applyBorder="1" applyAlignment="1">
      <alignment horizontal="center"/>
    </xf>
    <xf numFmtId="4" fontId="0" fillId="28" borderId="19" xfId="0" applyNumberFormat="1" applyFill="1" applyBorder="1" applyAlignment="1">
      <alignment horizontal="center"/>
    </xf>
    <xf numFmtId="168" fontId="0" fillId="28" borderId="19" xfId="0" applyNumberFormat="1" applyFill="1" applyBorder="1" applyAlignment="1">
      <alignment horizontal="center"/>
    </xf>
    <xf numFmtId="0" fontId="6" fillId="25" borderId="12" xfId="0" applyFont="1" applyFill="1" applyBorder="1"/>
    <xf numFmtId="0" fontId="9" fillId="24" borderId="0" xfId="0" applyFont="1" applyFill="1"/>
    <xf numFmtId="0" fontId="0" fillId="25" borderId="0" xfId="0" applyFill="1" applyAlignment="1">
      <alignment vertical="top"/>
    </xf>
    <xf numFmtId="0" fontId="0" fillId="25" borderId="11" xfId="0" applyFill="1" applyBorder="1" applyAlignment="1">
      <alignment vertical="top"/>
    </xf>
    <xf numFmtId="0" fontId="8" fillId="24" borderId="0" xfId="0" applyFont="1" applyFill="1"/>
    <xf numFmtId="0" fontId="2" fillId="25" borderId="0" xfId="0" applyFont="1" applyFill="1"/>
    <xf numFmtId="0" fontId="4" fillId="24" borderId="16" xfId="0" applyFont="1" applyFill="1" applyBorder="1"/>
    <xf numFmtId="0" fontId="4" fillId="24" borderId="17" xfId="0" applyFont="1" applyFill="1" applyBorder="1"/>
    <xf numFmtId="0" fontId="4" fillId="24" borderId="14" xfId="0" applyFont="1" applyFill="1" applyBorder="1"/>
    <xf numFmtId="0" fontId="2" fillId="25" borderId="0" xfId="0" applyFont="1" applyFill="1" applyAlignment="1">
      <alignment vertical="center"/>
    </xf>
    <xf numFmtId="0" fontId="2" fillId="24" borderId="11" xfId="0" applyFont="1" applyFill="1" applyBorder="1" applyAlignment="1">
      <alignment horizontal="left"/>
    </xf>
    <xf numFmtId="0" fontId="2" fillId="25" borderId="10" xfId="0" applyFont="1" applyFill="1" applyBorder="1"/>
    <xf numFmtId="0" fontId="2" fillId="0" borderId="28" xfId="0" applyFont="1" applyBorder="1" applyAlignment="1">
      <alignment horizontal="center"/>
    </xf>
    <xf numFmtId="0" fontId="2" fillId="0" borderId="30" xfId="0" applyFont="1"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169" fontId="0" fillId="0" borderId="24" xfId="0" applyNumberFormat="1" applyBorder="1" applyAlignment="1">
      <alignment horizontal="center"/>
    </xf>
    <xf numFmtId="165" fontId="0" fillId="0" borderId="20" xfId="0" applyNumberFormat="1" applyBorder="1" applyAlignment="1">
      <alignment horizontal="center"/>
    </xf>
    <xf numFmtId="169" fontId="0" fillId="0" borderId="22" xfId="0" applyNumberFormat="1" applyBorder="1" applyAlignment="1">
      <alignment horizontal="center"/>
    </xf>
    <xf numFmtId="170" fontId="0" fillId="28" borderId="19" xfId="0" applyNumberFormat="1" applyFill="1" applyBorder="1" applyAlignment="1">
      <alignment horizontal="center"/>
    </xf>
    <xf numFmtId="0" fontId="52" fillId="30" borderId="53" xfId="0" applyFont="1" applyFill="1" applyBorder="1" applyProtection="1">
      <protection locked="0"/>
    </xf>
    <xf numFmtId="0" fontId="52" fillId="30" borderId="54" xfId="0" applyFont="1" applyFill="1" applyBorder="1" applyProtection="1">
      <protection locked="0"/>
    </xf>
    <xf numFmtId="0" fontId="52" fillId="30" borderId="55" xfId="0" applyFont="1" applyFill="1" applyBorder="1" applyProtection="1">
      <protection locked="0"/>
    </xf>
    <xf numFmtId="0" fontId="52" fillId="30" borderId="56" xfId="0" applyFont="1" applyFill="1" applyBorder="1" applyProtection="1">
      <protection locked="0"/>
    </xf>
    <xf numFmtId="0" fontId="52" fillId="30" borderId="57" xfId="0" applyFont="1" applyFill="1" applyBorder="1" applyProtection="1">
      <protection locked="0"/>
    </xf>
    <xf numFmtId="0" fontId="52" fillId="30" borderId="58" xfId="0" applyFont="1" applyFill="1" applyBorder="1" applyProtection="1">
      <protection locked="0"/>
    </xf>
    <xf numFmtId="0" fontId="52" fillId="30" borderId="59" xfId="0" applyFont="1" applyFill="1" applyBorder="1" applyProtection="1">
      <protection locked="0"/>
    </xf>
    <xf numFmtId="0" fontId="52" fillId="30" borderId="60" xfId="0" applyFont="1" applyFill="1" applyBorder="1" applyProtection="1">
      <protection locked="0"/>
    </xf>
    <xf numFmtId="0" fontId="52" fillId="30" borderId="61" xfId="0" applyFont="1" applyFill="1" applyBorder="1" applyProtection="1">
      <protection locked="0"/>
    </xf>
    <xf numFmtId="0" fontId="52" fillId="30" borderId="62" xfId="0" applyFont="1" applyFill="1" applyBorder="1" applyProtection="1">
      <protection locked="0"/>
    </xf>
    <xf numFmtId="0" fontId="52" fillId="30" borderId="63" xfId="0" applyFont="1" applyFill="1" applyBorder="1" applyProtection="1">
      <protection locked="0"/>
    </xf>
    <xf numFmtId="0" fontId="52" fillId="30" borderId="41" xfId="0" applyFont="1" applyFill="1" applyBorder="1" applyProtection="1">
      <protection locked="0"/>
    </xf>
    <xf numFmtId="0" fontId="52" fillId="30" borderId="64" xfId="0" applyFont="1" applyFill="1" applyBorder="1" applyProtection="1">
      <protection locked="0"/>
    </xf>
    <xf numFmtId="0" fontId="52" fillId="30" borderId="65" xfId="0" applyFont="1" applyFill="1" applyBorder="1" applyProtection="1">
      <protection locked="0"/>
    </xf>
    <xf numFmtId="0" fontId="52" fillId="30" borderId="43" xfId="0" applyFont="1" applyFill="1" applyBorder="1" applyProtection="1">
      <protection locked="0"/>
    </xf>
    <xf numFmtId="0" fontId="52" fillId="30" borderId="42" xfId="0" applyFont="1" applyFill="1" applyBorder="1" applyProtection="1">
      <protection locked="0"/>
    </xf>
    <xf numFmtId="0" fontId="52" fillId="30" borderId="67" xfId="0" applyFont="1" applyFill="1" applyBorder="1" applyProtection="1">
      <protection locked="0"/>
    </xf>
    <xf numFmtId="0" fontId="52" fillId="30" borderId="68" xfId="0" applyFont="1" applyFill="1" applyBorder="1" applyProtection="1">
      <protection locked="0"/>
    </xf>
    <xf numFmtId="0" fontId="52" fillId="30" borderId="69" xfId="0" applyFont="1" applyFill="1" applyBorder="1" applyProtection="1">
      <protection locked="0"/>
    </xf>
    <xf numFmtId="0" fontId="52" fillId="30" borderId="48" xfId="0" applyFont="1" applyFill="1" applyBorder="1" applyProtection="1">
      <protection locked="0"/>
    </xf>
    <xf numFmtId="0" fontId="52" fillId="30" borderId="49" xfId="0" applyFont="1" applyFill="1" applyBorder="1" applyProtection="1">
      <protection locked="0"/>
    </xf>
    <xf numFmtId="0" fontId="52" fillId="30" borderId="70" xfId="0" applyFont="1" applyFill="1" applyBorder="1" applyProtection="1">
      <protection locked="0"/>
    </xf>
    <xf numFmtId="0" fontId="52" fillId="30" borderId="71" xfId="0" applyFont="1" applyFill="1" applyBorder="1" applyProtection="1">
      <protection locked="0"/>
    </xf>
    <xf numFmtId="0" fontId="54" fillId="30" borderId="62" xfId="0" applyFont="1" applyFill="1" applyBorder="1" applyProtection="1">
      <protection locked="0"/>
    </xf>
    <xf numFmtId="0" fontId="56" fillId="30" borderId="62" xfId="0" applyFont="1" applyFill="1" applyBorder="1" applyProtection="1">
      <protection locked="0"/>
    </xf>
    <xf numFmtId="0" fontId="52" fillId="30" borderId="72" xfId="0" applyFont="1" applyFill="1" applyBorder="1" applyProtection="1">
      <protection locked="0"/>
    </xf>
    <xf numFmtId="0" fontId="0" fillId="30" borderId="0" xfId="0" applyFill="1"/>
    <xf numFmtId="0" fontId="53" fillId="30" borderId="0" xfId="48" applyFont="1" applyFill="1"/>
    <xf numFmtId="0" fontId="1" fillId="30" borderId="0" xfId="48" applyFill="1"/>
    <xf numFmtId="0" fontId="1" fillId="0" borderId="0" xfId="48"/>
    <xf numFmtId="0" fontId="52" fillId="30" borderId="53" xfId="48" applyFont="1" applyFill="1" applyBorder="1"/>
    <xf numFmtId="0" fontId="52" fillId="30" borderId="54" xfId="48" applyFont="1" applyFill="1" applyBorder="1"/>
    <xf numFmtId="0" fontId="52" fillId="30" borderId="55" xfId="48" applyFont="1" applyFill="1" applyBorder="1"/>
    <xf numFmtId="0" fontId="52" fillId="30" borderId="56" xfId="48" applyFont="1" applyFill="1" applyBorder="1"/>
    <xf numFmtId="0" fontId="52" fillId="30" borderId="57" xfId="48" applyFont="1" applyFill="1" applyBorder="1"/>
    <xf numFmtId="0" fontId="52" fillId="30" borderId="58" xfId="48" applyFont="1" applyFill="1" applyBorder="1"/>
    <xf numFmtId="0" fontId="52" fillId="30" borderId="59" xfId="48" applyFont="1" applyFill="1" applyBorder="1"/>
    <xf numFmtId="0" fontId="52" fillId="30" borderId="60" xfId="48" applyFont="1" applyFill="1" applyBorder="1"/>
    <xf numFmtId="0" fontId="52" fillId="30" borderId="61" xfId="48" applyFont="1" applyFill="1" applyBorder="1"/>
    <xf numFmtId="0" fontId="52" fillId="30" borderId="62" xfId="48" applyFont="1" applyFill="1" applyBorder="1"/>
    <xf numFmtId="0" fontId="52" fillId="30" borderId="63" xfId="48" applyFont="1" applyFill="1" applyBorder="1"/>
    <xf numFmtId="0" fontId="52" fillId="30" borderId="41" xfId="48" applyFont="1" applyFill="1" applyBorder="1"/>
    <xf numFmtId="0" fontId="52" fillId="30" borderId="43" xfId="48" applyFont="1" applyFill="1" applyBorder="1"/>
    <xf numFmtId="0" fontId="52" fillId="30" borderId="64" xfId="48" applyFont="1" applyFill="1" applyBorder="1"/>
    <xf numFmtId="0" fontId="52" fillId="30" borderId="65" xfId="48" applyFont="1" applyFill="1" applyBorder="1"/>
    <xf numFmtId="0" fontId="52" fillId="30" borderId="42" xfId="48" applyFont="1" applyFill="1" applyBorder="1"/>
    <xf numFmtId="0" fontId="63" fillId="30" borderId="62" xfId="49" applyFill="1" applyBorder="1" applyProtection="1"/>
    <xf numFmtId="0" fontId="52" fillId="30" borderId="72" xfId="48" applyFont="1" applyFill="1" applyBorder="1"/>
    <xf numFmtId="0" fontId="52" fillId="30" borderId="67" xfId="48" applyFont="1" applyFill="1" applyBorder="1"/>
    <xf numFmtId="0" fontId="52" fillId="30" borderId="68" xfId="48" applyFont="1" applyFill="1" applyBorder="1"/>
    <xf numFmtId="0" fontId="52" fillId="30" borderId="69" xfId="48" applyFont="1" applyFill="1" applyBorder="1"/>
    <xf numFmtId="0" fontId="52" fillId="30" borderId="48" xfId="48" applyFont="1" applyFill="1" applyBorder="1"/>
    <xf numFmtId="0" fontId="52" fillId="30" borderId="49" xfId="48" applyFont="1" applyFill="1" applyBorder="1"/>
    <xf numFmtId="0" fontId="52" fillId="30" borderId="70" xfId="48" applyFont="1" applyFill="1" applyBorder="1"/>
    <xf numFmtId="0" fontId="52" fillId="30" borderId="71" xfId="48" applyFont="1" applyFill="1" applyBorder="1"/>
    <xf numFmtId="0" fontId="2" fillId="0" borderId="0" xfId="50"/>
    <xf numFmtId="0" fontId="2" fillId="30" borderId="0" xfId="50" applyFill="1"/>
    <xf numFmtId="0" fontId="2" fillId="0" borderId="0" xfId="51"/>
    <xf numFmtId="0" fontId="2" fillId="25" borderId="13" xfId="50" applyFill="1" applyBorder="1"/>
    <xf numFmtId="0" fontId="2" fillId="25" borderId="15" xfId="50" applyFill="1" applyBorder="1"/>
    <xf numFmtId="0" fontId="6" fillId="25" borderId="12" xfId="50" applyFont="1" applyFill="1" applyBorder="1"/>
    <xf numFmtId="0" fontId="2" fillId="25" borderId="11" xfId="50" applyFill="1" applyBorder="1"/>
    <xf numFmtId="0" fontId="2" fillId="25" borderId="0" xfId="50" applyFill="1"/>
    <xf numFmtId="170" fontId="2" fillId="28" borderId="19" xfId="50" applyNumberFormat="1" applyFill="1" applyBorder="1" applyAlignment="1">
      <alignment horizontal="center"/>
    </xf>
    <xf numFmtId="168" fontId="2" fillId="28" borderId="19" xfId="50" applyNumberFormat="1" applyFill="1" applyBorder="1" applyAlignment="1">
      <alignment horizontal="center"/>
    </xf>
    <xf numFmtId="4" fontId="2" fillId="28" borderId="19" xfId="50" applyNumberFormat="1" applyFill="1" applyBorder="1" applyAlignment="1">
      <alignment horizontal="center"/>
    </xf>
    <xf numFmtId="0" fontId="6" fillId="25" borderId="10" xfId="50" applyFont="1" applyFill="1" applyBorder="1"/>
    <xf numFmtId="0" fontId="6" fillId="0" borderId="0" xfId="50" applyFont="1"/>
    <xf numFmtId="169" fontId="2" fillId="0" borderId="22" xfId="50" applyNumberFormat="1" applyBorder="1" applyAlignment="1">
      <alignment horizontal="center"/>
    </xf>
    <xf numFmtId="0" fontId="2" fillId="0" borderId="21" xfId="50" applyBorder="1" applyAlignment="1">
      <alignment horizontal="center"/>
    </xf>
    <xf numFmtId="165" fontId="2" fillId="0" borderId="20" xfId="50" applyNumberFormat="1" applyBorder="1" applyAlignment="1">
      <alignment horizontal="center"/>
    </xf>
    <xf numFmtId="169" fontId="2" fillId="0" borderId="24" xfId="50" applyNumberFormat="1" applyBorder="1" applyAlignment="1">
      <alignment horizontal="center"/>
    </xf>
    <xf numFmtId="0" fontId="2" fillId="0" borderId="0" xfId="50" applyAlignment="1">
      <alignment horizontal="center"/>
    </xf>
    <xf numFmtId="0" fontId="2" fillId="0" borderId="23" xfId="50" applyBorder="1" applyAlignment="1">
      <alignment horizontal="center"/>
    </xf>
    <xf numFmtId="0" fontId="2" fillId="24" borderId="13" xfId="50" applyFill="1" applyBorder="1" applyAlignment="1">
      <alignment horizontal="left"/>
    </xf>
    <xf numFmtId="0" fontId="2" fillId="24" borderId="15" xfId="50" applyFill="1" applyBorder="1"/>
    <xf numFmtId="0" fontId="2" fillId="24" borderId="12" xfId="50" applyFill="1" applyBorder="1"/>
    <xf numFmtId="0" fontId="2" fillId="0" borderId="24" xfId="50" applyBorder="1" applyAlignment="1">
      <alignment horizontal="center"/>
    </xf>
    <xf numFmtId="0" fontId="35" fillId="24" borderId="11" xfId="50" applyFont="1" applyFill="1" applyBorder="1" applyAlignment="1">
      <alignment horizontal="center"/>
    </xf>
    <xf numFmtId="1" fontId="8" fillId="29" borderId="19" xfId="50" applyNumberFormat="1" applyFont="1" applyFill="1" applyBorder="1" applyAlignment="1">
      <alignment horizontal="center"/>
    </xf>
    <xf numFmtId="0" fontId="35" fillId="24" borderId="0" xfId="50" applyFont="1" applyFill="1" applyAlignment="1">
      <alignment horizontal="center"/>
    </xf>
    <xf numFmtId="166" fontId="8" fillId="29" borderId="19" xfId="50" applyNumberFormat="1" applyFont="1" applyFill="1" applyBorder="1" applyAlignment="1">
      <alignment horizontal="center"/>
    </xf>
    <xf numFmtId="0" fontId="2" fillId="24" borderId="10" xfId="50" applyFill="1" applyBorder="1"/>
    <xf numFmtId="0" fontId="2" fillId="24" borderId="11" xfId="50" applyFill="1" applyBorder="1"/>
    <xf numFmtId="0" fontId="2" fillId="24" borderId="0" xfId="50" applyFill="1"/>
    <xf numFmtId="0" fontId="36" fillId="24" borderId="10" xfId="50" applyFont="1" applyFill="1" applyBorder="1"/>
    <xf numFmtId="0" fontId="2" fillId="0" borderId="30" xfId="50" applyBorder="1" applyAlignment="1">
      <alignment horizontal="center"/>
    </xf>
    <xf numFmtId="0" fontId="2" fillId="0" borderId="29" xfId="50" applyBorder="1" applyAlignment="1">
      <alignment horizontal="center"/>
    </xf>
    <xf numFmtId="0" fontId="2" fillId="0" borderId="28" xfId="50" applyBorder="1" applyAlignment="1">
      <alignment horizontal="center"/>
    </xf>
    <xf numFmtId="0" fontId="2" fillId="25" borderId="10" xfId="50" applyFill="1" applyBorder="1"/>
    <xf numFmtId="0" fontId="2" fillId="24" borderId="11" xfId="50" applyFill="1" applyBorder="1" applyAlignment="1">
      <alignment horizontal="left"/>
    </xf>
    <xf numFmtId="167" fontId="8" fillId="24" borderId="19" xfId="50" applyNumberFormat="1" applyFont="1" applyFill="1" applyBorder="1" applyAlignment="1">
      <alignment horizontal="center"/>
    </xf>
    <xf numFmtId="0" fontId="2" fillId="24" borderId="0" xfId="52" applyFill="1" applyAlignment="1">
      <alignment horizontal="center"/>
    </xf>
    <xf numFmtId="0" fontId="8" fillId="25" borderId="10" xfId="50" applyFont="1" applyFill="1" applyBorder="1"/>
    <xf numFmtId="166" fontId="8" fillId="24" borderId="19" xfId="50" applyNumberFormat="1" applyFont="1" applyFill="1" applyBorder="1" applyAlignment="1">
      <alignment horizontal="center"/>
    </xf>
    <xf numFmtId="166" fontId="2" fillId="24" borderId="19" xfId="50" applyNumberFormat="1" applyFill="1" applyBorder="1" applyAlignment="1">
      <alignment horizontal="center"/>
    </xf>
    <xf numFmtId="2" fontId="2" fillId="28" borderId="18" xfId="50" applyNumberFormat="1" applyFill="1" applyBorder="1" applyAlignment="1">
      <alignment horizontal="center"/>
    </xf>
    <xf numFmtId="0" fontId="39" fillId="24" borderId="10" xfId="50" applyFont="1" applyFill="1" applyBorder="1"/>
    <xf numFmtId="2" fontId="2" fillId="28" borderId="31" xfId="50" applyNumberFormat="1" applyFill="1" applyBorder="1" applyAlignment="1">
      <alignment horizontal="center"/>
    </xf>
    <xf numFmtId="2" fontId="2" fillId="24" borderId="15" xfId="50" applyNumberFormat="1" applyFill="1" applyBorder="1"/>
    <xf numFmtId="0" fontId="35" fillId="24" borderId="0" xfId="50" applyFont="1" applyFill="1"/>
    <xf numFmtId="0" fontId="34" fillId="0" borderId="0" xfId="50" applyFont="1"/>
    <xf numFmtId="0" fontId="4" fillId="0" borderId="0" xfId="50" applyFont="1" applyAlignment="1">
      <alignment vertical="center"/>
    </xf>
    <xf numFmtId="0" fontId="2" fillId="24" borderId="0" xfId="50" applyFill="1" applyAlignment="1">
      <alignment horizontal="left"/>
    </xf>
    <xf numFmtId="0" fontId="2" fillId="24" borderId="0" xfId="50" applyFill="1" applyAlignment="1">
      <alignment horizontal="center"/>
    </xf>
    <xf numFmtId="0" fontId="2" fillId="25" borderId="0" xfId="50" applyFill="1" applyAlignment="1">
      <alignment vertical="center"/>
    </xf>
    <xf numFmtId="0" fontId="4" fillId="24" borderId="14" xfId="50" applyFont="1" applyFill="1" applyBorder="1"/>
    <xf numFmtId="0" fontId="4" fillId="24" borderId="17" xfId="50" applyFont="1" applyFill="1" applyBorder="1"/>
    <xf numFmtId="0" fontId="4" fillId="24" borderId="16" xfId="50" applyFont="1" applyFill="1" applyBorder="1"/>
    <xf numFmtId="0" fontId="10" fillId="0" borderId="0" xfId="50" applyFont="1"/>
    <xf numFmtId="0" fontId="48" fillId="24" borderId="10" xfId="50" applyFont="1" applyFill="1" applyBorder="1"/>
    <xf numFmtId="0" fontId="6" fillId="25" borderId="10" xfId="50" applyFont="1" applyFill="1" applyBorder="1" applyAlignment="1">
      <alignment horizontal="left" vertical="top"/>
    </xf>
    <xf numFmtId="0" fontId="6" fillId="25" borderId="10" xfId="50" applyFont="1" applyFill="1" applyBorder="1" applyAlignment="1">
      <alignment vertical="center"/>
    </xf>
    <xf numFmtId="0" fontId="52" fillId="30" borderId="71" xfId="50" applyFont="1" applyFill="1" applyBorder="1" applyProtection="1">
      <protection locked="0"/>
    </xf>
    <xf numFmtId="0" fontId="52" fillId="30" borderId="68" xfId="50" applyFont="1" applyFill="1" applyBorder="1" applyProtection="1">
      <protection locked="0"/>
    </xf>
    <xf numFmtId="0" fontId="52" fillId="30" borderId="70" xfId="50" applyFont="1" applyFill="1" applyBorder="1" applyProtection="1">
      <protection locked="0"/>
    </xf>
    <xf numFmtId="0" fontId="52" fillId="30" borderId="49" xfId="50" applyFont="1" applyFill="1" applyBorder="1" applyProtection="1">
      <protection locked="0"/>
    </xf>
    <xf numFmtId="0" fontId="52" fillId="30" borderId="48" xfId="50" applyFont="1" applyFill="1" applyBorder="1" applyProtection="1">
      <protection locked="0"/>
    </xf>
    <xf numFmtId="0" fontId="52" fillId="30" borderId="69" xfId="50" applyFont="1" applyFill="1" applyBorder="1" applyProtection="1">
      <protection locked="0"/>
    </xf>
    <xf numFmtId="0" fontId="52" fillId="30" borderId="67" xfId="50" applyFont="1" applyFill="1" applyBorder="1" applyProtection="1">
      <protection locked="0"/>
    </xf>
    <xf numFmtId="0" fontId="52" fillId="30" borderId="65" xfId="50" applyFont="1" applyFill="1" applyBorder="1" applyProtection="1">
      <protection locked="0"/>
    </xf>
    <xf numFmtId="0" fontId="52" fillId="30" borderId="62" xfId="50" applyFont="1" applyFill="1" applyBorder="1" applyProtection="1">
      <protection locked="0"/>
    </xf>
    <xf numFmtId="0" fontId="52" fillId="30" borderId="64" xfId="50" applyFont="1" applyFill="1" applyBorder="1" applyProtection="1">
      <protection locked="0"/>
    </xf>
    <xf numFmtId="0" fontId="52" fillId="30" borderId="43" xfId="50" applyFont="1" applyFill="1" applyBorder="1" applyProtection="1">
      <protection locked="0"/>
    </xf>
    <xf numFmtId="0" fontId="52" fillId="30" borderId="42" xfId="50" applyFont="1" applyFill="1" applyBorder="1" applyProtection="1">
      <protection locked="0"/>
    </xf>
    <xf numFmtId="0" fontId="52" fillId="30" borderId="63" xfId="50" applyFont="1" applyFill="1" applyBorder="1" applyProtection="1">
      <protection locked="0"/>
    </xf>
    <xf numFmtId="0" fontId="52" fillId="30" borderId="61" xfId="50" applyFont="1" applyFill="1" applyBorder="1" applyProtection="1">
      <protection locked="0"/>
    </xf>
    <xf numFmtId="0" fontId="8" fillId="24" borderId="0" xfId="50" applyFont="1" applyFill="1"/>
    <xf numFmtId="0" fontId="2" fillId="25" borderId="11" xfId="50" applyFill="1" applyBorder="1" applyAlignment="1">
      <alignment vertical="top"/>
    </xf>
    <xf numFmtId="0" fontId="2" fillId="25" borderId="0" xfId="50" applyFill="1" applyAlignment="1">
      <alignment vertical="top"/>
    </xf>
    <xf numFmtId="0" fontId="6" fillId="25" borderId="10" xfId="50" applyFont="1" applyFill="1" applyBorder="1" applyAlignment="1">
      <alignment vertical="top"/>
    </xf>
    <xf numFmtId="0" fontId="8" fillId="25" borderId="0" xfId="50" applyFont="1" applyFill="1"/>
    <xf numFmtId="0" fontId="2" fillId="0" borderId="13" xfId="50" applyBorder="1"/>
    <xf numFmtId="0" fontId="2" fillId="0" borderId="15" xfId="50" applyBorder="1"/>
    <xf numFmtId="0" fontId="2" fillId="30" borderId="15" xfId="50" applyFill="1" applyBorder="1"/>
    <xf numFmtId="0" fontId="2" fillId="30" borderId="12" xfId="50" applyFill="1" applyBorder="1"/>
    <xf numFmtId="0" fontId="2" fillId="0" borderId="11" xfId="50" applyBorder="1"/>
    <xf numFmtId="0" fontId="2" fillId="24" borderId="15" xfId="50" applyFill="1" applyBorder="1" applyAlignment="1">
      <alignment horizontal="center"/>
    </xf>
    <xf numFmtId="0" fontId="2" fillId="0" borderId="10" xfId="50" applyBorder="1"/>
    <xf numFmtId="0" fontId="2" fillId="30" borderId="10" xfId="50" applyFill="1" applyBorder="1"/>
    <xf numFmtId="0" fontId="65" fillId="0" borderId="0" xfId="50" applyFont="1"/>
    <xf numFmtId="0" fontId="2" fillId="24" borderId="14" xfId="50" applyFill="1" applyBorder="1"/>
    <xf numFmtId="0" fontId="2" fillId="24" borderId="17" xfId="50" applyFill="1" applyBorder="1"/>
    <xf numFmtId="0" fontId="2" fillId="24" borderId="16" xfId="50" applyFill="1" applyBorder="1"/>
    <xf numFmtId="0" fontId="54" fillId="30" borderId="62" xfId="50" applyFont="1" applyFill="1" applyBorder="1" applyProtection="1">
      <protection locked="0"/>
    </xf>
    <xf numFmtId="0" fontId="56" fillId="30" borderId="62" xfId="50" applyFont="1" applyFill="1" applyBorder="1" applyProtection="1">
      <protection locked="0"/>
    </xf>
    <xf numFmtId="0" fontId="2" fillId="24" borderId="11" xfId="52" applyFill="1" applyBorder="1" applyAlignment="1">
      <alignment horizontal="left"/>
    </xf>
    <xf numFmtId="0" fontId="52" fillId="30" borderId="54" xfId="50" applyFont="1" applyFill="1" applyBorder="1" applyProtection="1">
      <protection locked="0"/>
    </xf>
    <xf numFmtId="0" fontId="52" fillId="30" borderId="41" xfId="50" applyFont="1" applyFill="1" applyBorder="1" applyProtection="1">
      <protection locked="0"/>
    </xf>
    <xf numFmtId="166" fontId="2" fillId="26" borderId="18" xfId="50" applyNumberFormat="1" applyFill="1" applyBorder="1" applyAlignment="1" applyProtection="1">
      <alignment horizontal="center"/>
      <protection locked="0"/>
    </xf>
    <xf numFmtId="0" fontId="52" fillId="30" borderId="72" xfId="50" applyFont="1" applyFill="1" applyBorder="1" applyProtection="1">
      <protection locked="0"/>
    </xf>
    <xf numFmtId="0" fontId="13" fillId="0" borderId="0" xfId="50" applyFont="1" applyAlignment="1">
      <alignment horizontal="center"/>
    </xf>
    <xf numFmtId="0" fontId="52" fillId="30" borderId="60" xfId="50" applyFont="1" applyFill="1" applyBorder="1" applyProtection="1">
      <protection locked="0"/>
    </xf>
    <xf numFmtId="0" fontId="52" fillId="30" borderId="59" xfId="50" applyFont="1" applyFill="1" applyBorder="1" applyProtection="1">
      <protection locked="0"/>
    </xf>
    <xf numFmtId="0" fontId="52" fillId="30" borderId="58" xfId="50" applyFont="1" applyFill="1" applyBorder="1" applyProtection="1">
      <protection locked="0"/>
    </xf>
    <xf numFmtId="0" fontId="52" fillId="30" borderId="57" xfId="50" applyFont="1" applyFill="1" applyBorder="1" applyProtection="1">
      <protection locked="0"/>
    </xf>
    <xf numFmtId="0" fontId="52" fillId="30" borderId="56" xfId="50" applyFont="1" applyFill="1" applyBorder="1" applyProtection="1">
      <protection locked="0"/>
    </xf>
    <xf numFmtId="0" fontId="52" fillId="30" borderId="55" xfId="50" applyFont="1" applyFill="1" applyBorder="1" applyProtection="1">
      <protection locked="0"/>
    </xf>
    <xf numFmtId="0" fontId="52" fillId="30" borderId="53" xfId="50" applyFont="1" applyFill="1" applyBorder="1" applyProtection="1">
      <protection locked="0"/>
    </xf>
    <xf numFmtId="0" fontId="5" fillId="0" borderId="0" xfId="50" applyFont="1" applyAlignment="1">
      <alignment horizontal="center"/>
    </xf>
    <xf numFmtId="0" fontId="2" fillId="25" borderId="12" xfId="50" applyFill="1" applyBorder="1"/>
    <xf numFmtId="0" fontId="2" fillId="25" borderId="14" xfId="50" applyFill="1" applyBorder="1"/>
    <xf numFmtId="0" fontId="2" fillId="25" borderId="17" xfId="50" applyFill="1" applyBorder="1"/>
    <xf numFmtId="0" fontId="6" fillId="25" borderId="16" xfId="50" applyFont="1" applyFill="1" applyBorder="1"/>
    <xf numFmtId="0" fontId="8" fillId="0" borderId="0" xfId="50" applyFont="1"/>
    <xf numFmtId="0" fontId="60" fillId="30" borderId="15" xfId="48" applyFont="1" applyFill="1" applyBorder="1"/>
    <xf numFmtId="0" fontId="60" fillId="0" borderId="15" xfId="48" applyFont="1" applyBorder="1"/>
    <xf numFmtId="0" fontId="61" fillId="0" borderId="0" xfId="48" applyFont="1"/>
    <xf numFmtId="0" fontId="52" fillId="30" borderId="16" xfId="48" applyFont="1" applyFill="1" applyBorder="1" applyAlignment="1" applyProtection="1">
      <alignment wrapText="1"/>
      <protection locked="0"/>
    </xf>
    <xf numFmtId="0" fontId="53" fillId="30" borderId="17" xfId="48" applyFont="1" applyFill="1" applyBorder="1" applyProtection="1">
      <protection locked="0"/>
    </xf>
    <xf numFmtId="0" fontId="53" fillId="30" borderId="33" xfId="48" applyFont="1" applyFill="1" applyBorder="1" applyProtection="1">
      <protection locked="0"/>
    </xf>
    <xf numFmtId="0" fontId="53" fillId="30" borderId="10" xfId="48" applyFont="1" applyFill="1" applyBorder="1" applyProtection="1">
      <protection locked="0"/>
    </xf>
    <xf numFmtId="0" fontId="53" fillId="30" borderId="0" xfId="48" applyFont="1" applyFill="1" applyProtection="1">
      <protection locked="0"/>
    </xf>
    <xf numFmtId="0" fontId="53" fillId="30" borderId="39" xfId="48" applyFont="1" applyFill="1" applyBorder="1" applyProtection="1">
      <protection locked="0"/>
    </xf>
    <xf numFmtId="0" fontId="53" fillId="30" borderId="12" xfId="48" applyFont="1" applyFill="1" applyBorder="1" applyProtection="1">
      <protection locked="0"/>
    </xf>
    <xf numFmtId="0" fontId="53" fillId="30" borderId="15" xfId="48" applyFont="1" applyFill="1" applyBorder="1" applyProtection="1">
      <protection locked="0"/>
    </xf>
    <xf numFmtId="0" fontId="53" fillId="30" borderId="46" xfId="48" applyFont="1" applyFill="1" applyBorder="1" applyProtection="1">
      <protection locked="0"/>
    </xf>
    <xf numFmtId="0" fontId="54" fillId="30" borderId="34" xfId="48" applyFont="1" applyFill="1" applyBorder="1" applyProtection="1">
      <protection locked="0"/>
    </xf>
    <xf numFmtId="0" fontId="55" fillId="30" borderId="34" xfId="48" applyFont="1" applyFill="1" applyBorder="1" applyProtection="1">
      <protection locked="0"/>
    </xf>
    <xf numFmtId="0" fontId="53" fillId="30" borderId="35" xfId="48" applyFont="1" applyFill="1" applyBorder="1" applyProtection="1">
      <protection locked="0"/>
    </xf>
    <xf numFmtId="0" fontId="53" fillId="30" borderId="34" xfId="48" applyFont="1" applyFill="1" applyBorder="1" applyProtection="1">
      <protection locked="0"/>
    </xf>
    <xf numFmtId="0" fontId="53" fillId="30" borderId="36" xfId="48" applyFont="1" applyFill="1" applyBorder="1" applyProtection="1">
      <protection locked="0"/>
    </xf>
    <xf numFmtId="0" fontId="54" fillId="30" borderId="37" xfId="48" applyFont="1" applyFill="1" applyBorder="1" applyProtection="1">
      <protection locked="0"/>
    </xf>
    <xf numFmtId="0" fontId="55" fillId="30" borderId="38" xfId="48" applyFont="1" applyFill="1" applyBorder="1" applyProtection="1">
      <protection locked="0"/>
    </xf>
    <xf numFmtId="0" fontId="62" fillId="30" borderId="40" xfId="48" applyFont="1" applyFill="1" applyBorder="1"/>
    <xf numFmtId="0" fontId="59" fillId="0" borderId="41" xfId="48" applyFont="1" applyBorder="1"/>
    <xf numFmtId="0" fontId="59" fillId="0" borderId="42" xfId="48" applyFont="1" applyBorder="1"/>
    <xf numFmtId="0" fontId="59" fillId="30" borderId="43" xfId="48" applyFont="1" applyFill="1" applyBorder="1" applyAlignment="1">
      <alignment horizontal="center"/>
    </xf>
    <xf numFmtId="0" fontId="59" fillId="30" borderId="41" xfId="48" applyFont="1" applyFill="1" applyBorder="1" applyAlignment="1">
      <alignment horizontal="center"/>
    </xf>
    <xf numFmtId="0" fontId="59" fillId="30" borderId="44" xfId="48" applyFont="1" applyFill="1" applyBorder="1" applyAlignment="1">
      <alignment horizontal="center"/>
    </xf>
    <xf numFmtId="0" fontId="53" fillId="30" borderId="40" xfId="48" applyFont="1" applyFill="1" applyBorder="1" applyProtection="1">
      <protection locked="0"/>
    </xf>
    <xf numFmtId="0" fontId="53" fillId="30" borderId="41" xfId="48" applyFont="1" applyFill="1" applyBorder="1" applyProtection="1">
      <protection locked="0"/>
    </xf>
    <xf numFmtId="0" fontId="53" fillId="30" borderId="45" xfId="48" applyFont="1" applyFill="1" applyBorder="1" applyProtection="1">
      <protection locked="0"/>
    </xf>
    <xf numFmtId="0" fontId="59" fillId="30" borderId="40" xfId="48" applyFont="1" applyFill="1" applyBorder="1" applyAlignment="1">
      <alignment horizontal="center"/>
    </xf>
    <xf numFmtId="0" fontId="59" fillId="0" borderId="41" xfId="48" applyFont="1" applyBorder="1" applyAlignment="1">
      <alignment horizontal="center"/>
    </xf>
    <xf numFmtId="0" fontId="59" fillId="0" borderId="44" xfId="48" applyFont="1" applyBorder="1" applyAlignment="1">
      <alignment horizontal="center"/>
    </xf>
    <xf numFmtId="0" fontId="54" fillId="30" borderId="40" xfId="48" applyFont="1" applyFill="1" applyBorder="1" applyProtection="1">
      <protection locked="0"/>
    </xf>
    <xf numFmtId="0" fontId="55" fillId="30" borderId="41" xfId="48" applyFont="1" applyFill="1" applyBorder="1" applyProtection="1">
      <protection locked="0"/>
    </xf>
    <xf numFmtId="0" fontId="55" fillId="30" borderId="45" xfId="48" applyFont="1" applyFill="1" applyBorder="1" applyProtection="1">
      <protection locked="0"/>
    </xf>
    <xf numFmtId="0" fontId="54" fillId="30" borderId="47" xfId="48" applyFont="1" applyFill="1" applyBorder="1" applyProtection="1">
      <protection locked="0"/>
    </xf>
    <xf numFmtId="0" fontId="55" fillId="30" borderId="47" xfId="48" applyFont="1" applyFill="1" applyBorder="1" applyProtection="1">
      <protection locked="0"/>
    </xf>
    <xf numFmtId="0" fontId="55" fillId="30" borderId="48" xfId="48" applyFont="1" applyFill="1" applyBorder="1" applyProtection="1">
      <protection locked="0"/>
    </xf>
    <xf numFmtId="0" fontId="52" fillId="30" borderId="49" xfId="48" applyFont="1" applyFill="1" applyBorder="1" applyProtection="1">
      <protection locked="0"/>
    </xf>
    <xf numFmtId="0" fontId="53" fillId="30" borderId="47" xfId="48" applyFont="1" applyFill="1" applyBorder="1" applyProtection="1">
      <protection locked="0"/>
    </xf>
    <xf numFmtId="0" fontId="53" fillId="30" borderId="48" xfId="48" applyFont="1" applyFill="1" applyBorder="1" applyProtection="1">
      <protection locked="0"/>
    </xf>
    <xf numFmtId="0" fontId="54" fillId="30" borderId="49" xfId="48" applyFont="1" applyFill="1" applyBorder="1" applyProtection="1">
      <protection locked="0"/>
    </xf>
    <xf numFmtId="0" fontId="54" fillId="30" borderId="48" xfId="48" applyFont="1" applyFill="1" applyBorder="1" applyProtection="1">
      <protection locked="0"/>
    </xf>
    <xf numFmtId="0" fontId="53" fillId="30" borderId="49" xfId="48" applyFont="1" applyFill="1" applyBorder="1" applyProtection="1">
      <protection locked="0"/>
    </xf>
    <xf numFmtId="0" fontId="53" fillId="30" borderId="50" xfId="48" applyFont="1" applyFill="1" applyBorder="1" applyProtection="1">
      <protection locked="0"/>
    </xf>
    <xf numFmtId="0" fontId="53" fillId="30" borderId="51" xfId="48" applyFont="1" applyFill="1" applyBorder="1" applyProtection="1">
      <protection locked="0"/>
    </xf>
    <xf numFmtId="0" fontId="53" fillId="30" borderId="52" xfId="48" applyFont="1" applyFill="1" applyBorder="1" applyProtection="1">
      <protection locked="0"/>
    </xf>
    <xf numFmtId="0" fontId="52" fillId="30" borderId="73" xfId="48" applyFont="1" applyFill="1" applyBorder="1"/>
    <xf numFmtId="0" fontId="1" fillId="0" borderId="38" xfId="48" applyBorder="1"/>
    <xf numFmtId="0" fontId="52" fillId="30" borderId="73" xfId="48" applyFont="1" applyFill="1" applyBorder="1" applyAlignment="1">
      <alignment horizontal="center"/>
    </xf>
    <xf numFmtId="0" fontId="1" fillId="0" borderId="34" xfId="48" applyBorder="1" applyAlignment="1">
      <alignment horizontal="center"/>
    </xf>
    <xf numFmtId="0" fontId="1" fillId="0" borderId="38" xfId="48" applyBorder="1" applyAlignment="1">
      <alignment horizontal="center"/>
    </xf>
    <xf numFmtId="14" fontId="52" fillId="30" borderId="81" xfId="48" applyNumberFormat="1" applyFont="1" applyFill="1" applyBorder="1"/>
    <xf numFmtId="0" fontId="1" fillId="0" borderId="81" xfId="48" applyBorder="1"/>
    <xf numFmtId="0" fontId="1" fillId="0" borderId="82" xfId="48" applyBorder="1"/>
    <xf numFmtId="0" fontId="52" fillId="30" borderId="76" xfId="48" applyFont="1" applyFill="1" applyBorder="1" applyAlignment="1">
      <alignment wrapText="1"/>
    </xf>
    <xf numFmtId="0" fontId="1" fillId="30" borderId="77" xfId="48" applyFill="1" applyBorder="1" applyAlignment="1">
      <alignment wrapText="1"/>
    </xf>
    <xf numFmtId="0" fontId="1" fillId="30" borderId="78" xfId="48" applyFill="1" applyBorder="1" applyAlignment="1">
      <alignment wrapText="1"/>
    </xf>
    <xf numFmtId="0" fontId="1" fillId="30" borderId="79" xfId="48" applyFill="1" applyBorder="1" applyAlignment="1">
      <alignment wrapText="1"/>
    </xf>
    <xf numFmtId="0" fontId="1" fillId="30" borderId="0" xfId="48" applyFill="1" applyAlignment="1">
      <alignment wrapText="1"/>
    </xf>
    <xf numFmtId="0" fontId="1" fillId="30" borderId="80" xfId="48" applyFill="1" applyBorder="1" applyAlignment="1">
      <alignment wrapText="1"/>
    </xf>
    <xf numFmtId="0" fontId="1" fillId="30" borderId="79" xfId="48" applyFill="1" applyBorder="1"/>
    <xf numFmtId="0" fontId="1" fillId="30" borderId="0" xfId="48" applyFill="1"/>
    <xf numFmtId="0" fontId="1" fillId="30" borderId="80" xfId="48" applyFill="1" applyBorder="1"/>
    <xf numFmtId="0" fontId="1" fillId="30" borderId="58" xfId="48" applyFill="1" applyBorder="1"/>
    <xf numFmtId="0" fontId="1" fillId="30" borderId="81" xfId="48" applyFill="1" applyBorder="1"/>
    <xf numFmtId="0" fontId="1" fillId="30" borderId="56" xfId="48" applyFill="1" applyBorder="1"/>
    <xf numFmtId="0" fontId="52" fillId="30" borderId="43" xfId="48" applyFont="1" applyFill="1" applyBorder="1"/>
    <xf numFmtId="0" fontId="1" fillId="30" borderId="41" xfId="48" applyFill="1" applyBorder="1"/>
    <xf numFmtId="0" fontId="1" fillId="30" borderId="42" xfId="48" applyFill="1" applyBorder="1"/>
    <xf numFmtId="0" fontId="1" fillId="30" borderId="58" xfId="48" applyFill="1" applyBorder="1" applyAlignment="1">
      <alignment wrapText="1"/>
    </xf>
    <xf numFmtId="0" fontId="1" fillId="30" borderId="81" xfId="48" applyFill="1" applyBorder="1" applyAlignment="1">
      <alignment wrapText="1"/>
    </xf>
    <xf numFmtId="0" fontId="1" fillId="30" borderId="56" xfId="48" applyFill="1" applyBorder="1" applyAlignment="1">
      <alignment wrapText="1"/>
    </xf>
    <xf numFmtId="0" fontId="58" fillId="0" borderId="0" xfId="48" applyFont="1"/>
    <xf numFmtId="0" fontId="54" fillId="30" borderId="25" xfId="48" applyFont="1" applyFill="1" applyBorder="1"/>
    <xf numFmtId="0" fontId="64" fillId="0" borderId="27" xfId="48" applyFont="1" applyBorder="1"/>
    <xf numFmtId="0" fontId="54" fillId="30" borderId="25" xfId="48" applyFont="1" applyFill="1" applyBorder="1" applyAlignment="1">
      <alignment horizontal="center"/>
    </xf>
    <xf numFmtId="0" fontId="64" fillId="0" borderId="26" xfId="48" applyFont="1" applyBorder="1" applyAlignment="1">
      <alignment horizontal="center"/>
    </xf>
    <xf numFmtId="0" fontId="64" fillId="0" borderId="27" xfId="48" applyFont="1" applyBorder="1" applyAlignment="1">
      <alignment horizontal="center"/>
    </xf>
    <xf numFmtId="0" fontId="54" fillId="30" borderId="25" xfId="48" applyFont="1" applyFill="1" applyBorder="1" applyAlignment="1">
      <alignment horizontal="right"/>
    </xf>
    <xf numFmtId="0" fontId="64" fillId="0" borderId="26" xfId="48" applyFont="1" applyBorder="1" applyAlignment="1">
      <alignment horizontal="right"/>
    </xf>
    <xf numFmtId="0" fontId="64" fillId="0" borderId="27" xfId="48" applyFont="1" applyBorder="1" applyAlignment="1">
      <alignment horizontal="right"/>
    </xf>
    <xf numFmtId="0" fontId="52" fillId="30" borderId="75" xfId="48" applyFont="1" applyFill="1" applyBorder="1"/>
    <xf numFmtId="0" fontId="1" fillId="0" borderId="45" xfId="48" applyBorder="1"/>
    <xf numFmtId="0" fontId="1" fillId="0" borderId="41" xfId="48" applyBorder="1"/>
    <xf numFmtId="14" fontId="52" fillId="30" borderId="41" xfId="48" applyNumberFormat="1" applyFont="1" applyFill="1" applyBorder="1"/>
    <xf numFmtId="0" fontId="52" fillId="30" borderId="66" xfId="48" applyFont="1" applyFill="1" applyBorder="1"/>
    <xf numFmtId="0" fontId="1" fillId="0" borderId="52" xfId="48" applyBorder="1"/>
    <xf numFmtId="0" fontId="1" fillId="0" borderId="47" xfId="48" applyBorder="1"/>
    <xf numFmtId="14" fontId="52" fillId="30" borderId="47" xfId="48" applyNumberFormat="1" applyFont="1" applyFill="1" applyBorder="1"/>
    <xf numFmtId="0" fontId="52" fillId="31" borderId="66" xfId="0" applyFont="1" applyFill="1" applyBorder="1" applyProtection="1">
      <protection locked="0"/>
    </xf>
    <xf numFmtId="0" fontId="52" fillId="31" borderId="49" xfId="0" applyFont="1" applyFill="1" applyBorder="1" applyProtection="1">
      <protection locked="0"/>
    </xf>
    <xf numFmtId="0" fontId="52" fillId="32" borderId="66" xfId="0" applyFont="1" applyFill="1" applyBorder="1" applyProtection="1">
      <protection locked="0"/>
    </xf>
    <xf numFmtId="0" fontId="52" fillId="31" borderId="47" xfId="0" applyFont="1" applyFill="1" applyBorder="1" applyProtection="1">
      <protection locked="0"/>
    </xf>
    <xf numFmtId="4" fontId="54" fillId="30" borderId="43" xfId="0" applyNumberFormat="1" applyFont="1" applyFill="1" applyBorder="1" applyProtection="1">
      <protection locked="0"/>
    </xf>
    <xf numFmtId="4" fontId="52" fillId="30" borderId="43" xfId="0" applyNumberFormat="1" applyFont="1" applyFill="1" applyBorder="1" applyProtection="1">
      <protection locked="0"/>
    </xf>
    <xf numFmtId="0" fontId="52" fillId="31" borderId="75" xfId="0" applyFont="1" applyFill="1" applyBorder="1" applyProtection="1">
      <protection locked="0"/>
    </xf>
    <xf numFmtId="0" fontId="52" fillId="31" borderId="43" xfId="0" applyFont="1" applyFill="1" applyBorder="1" applyProtection="1">
      <protection locked="0"/>
    </xf>
    <xf numFmtId="0" fontId="52" fillId="32" borderId="75" xfId="0" applyFont="1" applyFill="1" applyBorder="1" applyProtection="1">
      <protection locked="0"/>
    </xf>
    <xf numFmtId="0" fontId="52" fillId="31" borderId="41" xfId="0" applyFont="1" applyFill="1" applyBorder="1" applyProtection="1">
      <protection locked="0"/>
    </xf>
    <xf numFmtId="0" fontId="53" fillId="30" borderId="51" xfId="0" applyFont="1" applyFill="1" applyBorder="1" applyProtection="1">
      <protection locked="0"/>
    </xf>
    <xf numFmtId="0" fontId="53" fillId="30" borderId="47" xfId="0" applyFont="1" applyFill="1" applyBorder="1" applyProtection="1">
      <protection locked="0"/>
    </xf>
    <xf numFmtId="0" fontId="53" fillId="30" borderId="52" xfId="0" applyFont="1" applyFill="1" applyBorder="1" applyProtection="1">
      <protection locked="0"/>
    </xf>
    <xf numFmtId="0" fontId="52" fillId="31" borderId="73" xfId="0" applyFont="1" applyFill="1" applyBorder="1" applyProtection="1">
      <protection locked="0"/>
    </xf>
    <xf numFmtId="0" fontId="52" fillId="31" borderId="35" xfId="0" applyFont="1" applyFill="1" applyBorder="1" applyProtection="1">
      <protection locked="0"/>
    </xf>
    <xf numFmtId="0" fontId="52" fillId="32" borderId="73" xfId="0" applyFont="1" applyFill="1" applyBorder="1" applyProtection="1">
      <protection locked="0"/>
    </xf>
    <xf numFmtId="0" fontId="52" fillId="31" borderId="34" xfId="0" applyFont="1" applyFill="1" applyBorder="1" applyProtection="1">
      <protection locked="0"/>
    </xf>
    <xf numFmtId="0" fontId="57" fillId="30" borderId="15" xfId="0" applyFont="1" applyFill="1" applyBorder="1"/>
    <xf numFmtId="0" fontId="0" fillId="0" borderId="15" xfId="0" applyBorder="1"/>
    <xf numFmtId="0" fontId="58" fillId="0" borderId="0" xfId="0" applyFont="1"/>
    <xf numFmtId="0" fontId="52" fillId="30" borderId="16" xfId="0" applyFont="1" applyFill="1" applyBorder="1" applyAlignment="1" applyProtection="1">
      <alignment wrapText="1"/>
      <protection locked="0"/>
    </xf>
    <xf numFmtId="0" fontId="53" fillId="0" borderId="17" xfId="0" applyFont="1" applyBorder="1" applyProtection="1">
      <protection locked="0"/>
    </xf>
    <xf numFmtId="0" fontId="53" fillId="0" borderId="33" xfId="0" applyFont="1" applyBorder="1" applyProtection="1">
      <protection locked="0"/>
    </xf>
    <xf numFmtId="0" fontId="53" fillId="0" borderId="10" xfId="0" applyFont="1" applyBorder="1" applyProtection="1">
      <protection locked="0"/>
    </xf>
    <xf numFmtId="0" fontId="53" fillId="0" borderId="0" xfId="0" applyFont="1" applyProtection="1">
      <protection locked="0"/>
    </xf>
    <xf numFmtId="0" fontId="53" fillId="0" borderId="39" xfId="0" applyFont="1" applyBorder="1" applyProtection="1">
      <protection locked="0"/>
    </xf>
    <xf numFmtId="0" fontId="53" fillId="0" borderId="12" xfId="0" applyFont="1" applyBorder="1" applyProtection="1">
      <protection locked="0"/>
    </xf>
    <xf numFmtId="0" fontId="53" fillId="0" borderId="15" xfId="0" applyFont="1" applyBorder="1" applyProtection="1">
      <protection locked="0"/>
    </xf>
    <xf numFmtId="0" fontId="53" fillId="0" borderId="46" xfId="0" applyFont="1" applyBorder="1" applyProtection="1">
      <protection locked="0"/>
    </xf>
    <xf numFmtId="0" fontId="54" fillId="30" borderId="34" xfId="0" applyFont="1" applyFill="1" applyBorder="1" applyProtection="1">
      <protection locked="0"/>
    </xf>
    <xf numFmtId="0" fontId="55" fillId="30" borderId="34" xfId="0" applyFont="1" applyFill="1" applyBorder="1" applyProtection="1">
      <protection locked="0"/>
    </xf>
    <xf numFmtId="0" fontId="53" fillId="30" borderId="35" xfId="0" applyFont="1" applyFill="1" applyBorder="1" applyProtection="1">
      <protection locked="0"/>
    </xf>
    <xf numFmtId="0" fontId="53" fillId="0" borderId="34" xfId="0" applyFont="1" applyBorder="1" applyProtection="1">
      <protection locked="0"/>
    </xf>
    <xf numFmtId="0" fontId="53" fillId="0" borderId="36" xfId="0" applyFont="1" applyBorder="1" applyProtection="1">
      <protection locked="0"/>
    </xf>
    <xf numFmtId="0" fontId="54" fillId="30" borderId="37" xfId="0" applyFont="1" applyFill="1" applyBorder="1" applyProtection="1">
      <protection locked="0"/>
    </xf>
    <xf numFmtId="0" fontId="55" fillId="30" borderId="38" xfId="0" applyFont="1" applyFill="1" applyBorder="1" applyProtection="1">
      <protection locked="0"/>
    </xf>
    <xf numFmtId="0" fontId="54" fillId="30" borderId="40" xfId="0" applyFont="1" applyFill="1" applyBorder="1" applyProtection="1">
      <protection locked="0"/>
    </xf>
    <xf numFmtId="0" fontId="53" fillId="0" borderId="41" xfId="0" applyFont="1" applyBorder="1" applyProtection="1">
      <protection locked="0"/>
    </xf>
    <xf numFmtId="0" fontId="53" fillId="0" borderId="42" xfId="0" applyFont="1" applyBorder="1" applyProtection="1">
      <protection locked="0"/>
    </xf>
    <xf numFmtId="0" fontId="53" fillId="30" borderId="43" xfId="0" applyFont="1" applyFill="1" applyBorder="1" applyProtection="1">
      <protection locked="0"/>
    </xf>
    <xf numFmtId="0" fontId="53" fillId="30" borderId="41" xfId="0" applyFont="1" applyFill="1" applyBorder="1" applyProtection="1">
      <protection locked="0"/>
    </xf>
    <xf numFmtId="0" fontId="53" fillId="30" borderId="44" xfId="0" applyFont="1" applyFill="1" applyBorder="1" applyProtection="1">
      <protection locked="0"/>
    </xf>
    <xf numFmtId="0" fontId="53" fillId="30" borderId="40" xfId="0" applyFont="1" applyFill="1" applyBorder="1" applyProtection="1">
      <protection locked="0"/>
    </xf>
    <xf numFmtId="0" fontId="53" fillId="30" borderId="45" xfId="0" applyFont="1" applyFill="1" applyBorder="1" applyProtection="1">
      <protection locked="0"/>
    </xf>
    <xf numFmtId="0" fontId="52" fillId="30" borderId="40" xfId="0" applyFont="1" applyFill="1" applyBorder="1" applyAlignment="1" applyProtection="1">
      <alignment horizontal="center"/>
      <protection locked="0"/>
    </xf>
    <xf numFmtId="0" fontId="53" fillId="0" borderId="41" xfId="0" applyFont="1" applyBorder="1" applyAlignment="1" applyProtection="1">
      <alignment horizontal="center"/>
      <protection locked="0"/>
    </xf>
    <xf numFmtId="0" fontId="53" fillId="0" borderId="44" xfId="0" applyFont="1" applyBorder="1" applyAlignment="1" applyProtection="1">
      <alignment horizontal="center"/>
      <protection locked="0"/>
    </xf>
    <xf numFmtId="0" fontId="55" fillId="30" borderId="41" xfId="0" applyFont="1" applyFill="1" applyBorder="1" applyProtection="1">
      <protection locked="0"/>
    </xf>
    <xf numFmtId="0" fontId="55" fillId="30" borderId="45" xfId="0" applyFont="1" applyFill="1" applyBorder="1" applyProtection="1">
      <protection locked="0"/>
    </xf>
    <xf numFmtId="0" fontId="54" fillId="30" borderId="47" xfId="0" applyFont="1" applyFill="1" applyBorder="1" applyProtection="1">
      <protection locked="0"/>
    </xf>
    <xf numFmtId="0" fontId="55" fillId="30" borderId="47" xfId="0" applyFont="1" applyFill="1" applyBorder="1" applyProtection="1">
      <protection locked="0"/>
    </xf>
    <xf numFmtId="0" fontId="55" fillId="30" borderId="48" xfId="0" applyFont="1" applyFill="1" applyBorder="1" applyProtection="1">
      <protection locked="0"/>
    </xf>
    <xf numFmtId="0" fontId="52" fillId="30" borderId="49" xfId="0" applyFont="1" applyFill="1" applyBorder="1" applyProtection="1">
      <protection locked="0"/>
    </xf>
    <xf numFmtId="0" fontId="53" fillId="0" borderId="47" xfId="0" applyFont="1" applyBorder="1" applyProtection="1">
      <protection locked="0"/>
    </xf>
    <xf numFmtId="0" fontId="53" fillId="0" borderId="48" xfId="0" applyFont="1" applyBorder="1" applyProtection="1">
      <protection locked="0"/>
    </xf>
    <xf numFmtId="0" fontId="54" fillId="30" borderId="49" xfId="0" applyFont="1" applyFill="1" applyBorder="1" applyProtection="1">
      <protection locked="0"/>
    </xf>
    <xf numFmtId="0" fontId="54" fillId="30" borderId="48" xfId="0" applyFont="1" applyFill="1" applyBorder="1" applyProtection="1">
      <protection locked="0"/>
    </xf>
    <xf numFmtId="0" fontId="53" fillId="30" borderId="49" xfId="0" applyFont="1" applyFill="1" applyBorder="1" applyProtection="1">
      <protection locked="0"/>
    </xf>
    <xf numFmtId="0" fontId="53" fillId="30" borderId="50" xfId="0" applyFont="1" applyFill="1" applyBorder="1" applyProtection="1">
      <protection locked="0"/>
    </xf>
    <xf numFmtId="0" fontId="12" fillId="27" borderId="0" xfId="0" applyFont="1" applyFill="1" applyAlignment="1">
      <alignment horizontal="center" vertical="center" textRotation="90"/>
    </xf>
    <xf numFmtId="0" fontId="31" fillId="29" borderId="16" xfId="0" applyFont="1" applyFill="1" applyBorder="1" applyAlignment="1">
      <alignment horizontal="center"/>
    </xf>
    <xf numFmtId="0" fontId="31" fillId="29" borderId="17" xfId="0" applyFont="1" applyFill="1" applyBorder="1" applyAlignment="1">
      <alignment horizontal="center"/>
    </xf>
    <xf numFmtId="0" fontId="31" fillId="29" borderId="14" xfId="0" applyFont="1" applyFill="1" applyBorder="1" applyAlignment="1">
      <alignment horizontal="center"/>
    </xf>
    <xf numFmtId="0" fontId="31" fillId="25" borderId="10" xfId="0" applyFont="1" applyFill="1" applyBorder="1" applyAlignment="1">
      <alignment horizontal="center"/>
    </xf>
    <xf numFmtId="0" fontId="31" fillId="25" borderId="0" xfId="0" applyFont="1" applyFill="1" applyAlignment="1">
      <alignment horizontal="center"/>
    </xf>
    <xf numFmtId="0" fontId="31" fillId="25" borderId="11" xfId="0" applyFont="1" applyFill="1" applyBorder="1" applyAlignment="1">
      <alignment horizontal="center"/>
    </xf>
    <xf numFmtId="0" fontId="4" fillId="24" borderId="16" xfId="0" applyFont="1" applyFill="1" applyBorder="1" applyAlignment="1">
      <alignment horizontal="center"/>
    </xf>
    <xf numFmtId="0" fontId="4" fillId="24" borderId="17" xfId="0" applyFont="1" applyFill="1" applyBorder="1" applyAlignment="1">
      <alignment horizontal="center"/>
    </xf>
    <xf numFmtId="0" fontId="4" fillId="24" borderId="14" xfId="0" applyFont="1" applyFill="1" applyBorder="1" applyAlignment="1">
      <alignment horizontal="center"/>
    </xf>
    <xf numFmtId="0" fontId="33" fillId="24" borderId="16" xfId="0" applyFont="1" applyFill="1" applyBorder="1" applyAlignment="1">
      <alignment horizontal="center"/>
    </xf>
    <xf numFmtId="0" fontId="33" fillId="24" borderId="17" xfId="0" applyFont="1" applyFill="1" applyBorder="1" applyAlignment="1">
      <alignment horizontal="center"/>
    </xf>
    <xf numFmtId="0" fontId="33" fillId="24" borderId="14" xfId="0" applyFont="1" applyFill="1" applyBorder="1" applyAlignment="1">
      <alignment horizontal="center"/>
    </xf>
    <xf numFmtId="49" fontId="3" fillId="25" borderId="10" xfId="35" applyNumberFormat="1" applyFill="1" applyBorder="1" applyAlignment="1" applyProtection="1">
      <alignment horizontal="left"/>
    </xf>
    <xf numFmtId="49" fontId="3" fillId="25" borderId="0" xfId="35" applyNumberFormat="1" applyFill="1" applyBorder="1" applyAlignment="1" applyProtection="1">
      <alignment horizontal="left"/>
    </xf>
    <xf numFmtId="0" fontId="8" fillId="25" borderId="25" xfId="0" applyFont="1" applyFill="1" applyBorder="1" applyAlignment="1">
      <alignment horizontal="center"/>
    </xf>
    <xf numFmtId="0" fontId="8" fillId="25" borderId="26" xfId="0" applyFont="1" applyFill="1" applyBorder="1" applyAlignment="1">
      <alignment horizontal="center"/>
    </xf>
    <xf numFmtId="0" fontId="8" fillId="25" borderId="27" xfId="0" applyFont="1" applyFill="1" applyBorder="1" applyAlignment="1">
      <alignment horizontal="center"/>
    </xf>
    <xf numFmtId="0" fontId="3" fillId="25" borderId="10" xfId="35" applyFill="1" applyBorder="1" applyAlignment="1" applyProtection="1">
      <alignment horizontal="left"/>
    </xf>
    <xf numFmtId="0" fontId="3" fillId="25" borderId="0" xfId="35" applyFill="1" applyBorder="1" applyAlignment="1" applyProtection="1">
      <alignment horizontal="left"/>
    </xf>
    <xf numFmtId="49" fontId="3" fillId="25" borderId="11" xfId="35" applyNumberFormat="1" applyFill="1" applyBorder="1" applyAlignment="1" applyProtection="1">
      <alignment horizontal="left"/>
    </xf>
    <xf numFmtId="0" fontId="52" fillId="31" borderId="75" xfId="50" applyFont="1" applyFill="1" applyBorder="1" applyProtection="1">
      <protection locked="0"/>
    </xf>
    <xf numFmtId="0" fontId="2" fillId="31" borderId="41" xfId="50" applyFill="1" applyBorder="1"/>
    <xf numFmtId="0" fontId="52" fillId="31" borderId="43" xfId="50" applyFont="1" applyFill="1" applyBorder="1" applyProtection="1">
      <protection locked="0"/>
    </xf>
    <xf numFmtId="0" fontId="52" fillId="31" borderId="41" xfId="50" applyFont="1" applyFill="1" applyBorder="1" applyProtection="1">
      <protection locked="0"/>
    </xf>
    <xf numFmtId="0" fontId="2" fillId="31" borderId="45" xfId="50" applyFill="1" applyBorder="1"/>
    <xf numFmtId="0" fontId="52" fillId="31" borderId="34" xfId="50" applyFont="1" applyFill="1" applyBorder="1" applyProtection="1">
      <protection locked="0"/>
    </xf>
    <xf numFmtId="0" fontId="2" fillId="31" borderId="34" xfId="50" applyFill="1" applyBorder="1"/>
    <xf numFmtId="0" fontId="2" fillId="31" borderId="38" xfId="50" applyFill="1" applyBorder="1"/>
    <xf numFmtId="0" fontId="52" fillId="32" borderId="75" xfId="50" applyFont="1" applyFill="1" applyBorder="1" applyProtection="1">
      <protection locked="0"/>
    </xf>
    <xf numFmtId="0" fontId="2" fillId="32" borderId="41" xfId="50" applyFill="1" applyBorder="1"/>
    <xf numFmtId="0" fontId="2" fillId="32" borderId="45" xfId="50" applyFill="1" applyBorder="1"/>
    <xf numFmtId="0" fontId="52" fillId="31" borderId="47" xfId="50" applyFont="1" applyFill="1" applyBorder="1" applyProtection="1">
      <protection locked="0"/>
    </xf>
    <xf numFmtId="0" fontId="2" fillId="31" borderId="47" xfId="50" applyFill="1" applyBorder="1"/>
    <xf numFmtId="0" fontId="2" fillId="31" borderId="52" xfId="50" applyFill="1" applyBorder="1"/>
    <xf numFmtId="0" fontId="52" fillId="31" borderId="66" xfId="50" applyFont="1" applyFill="1" applyBorder="1" applyProtection="1">
      <protection locked="0"/>
    </xf>
    <xf numFmtId="4" fontId="54" fillId="30" borderId="75" xfId="50" applyNumberFormat="1" applyFont="1" applyFill="1" applyBorder="1" applyProtection="1">
      <protection locked="0"/>
    </xf>
    <xf numFmtId="0" fontId="35" fillId="0" borderId="41" xfId="50" applyFont="1" applyBorder="1"/>
    <xf numFmtId="0" fontId="35" fillId="0" borderId="42" xfId="50" applyFont="1" applyBorder="1"/>
    <xf numFmtId="4" fontId="52" fillId="30" borderId="43" xfId="50" applyNumberFormat="1" applyFont="1" applyFill="1" applyBorder="1" applyProtection="1">
      <protection locked="0"/>
    </xf>
    <xf numFmtId="0" fontId="2" fillId="32" borderId="47" xfId="50" applyFill="1" applyBorder="1"/>
    <xf numFmtId="0" fontId="2" fillId="32" borderId="52" xfId="50" applyFill="1" applyBorder="1"/>
    <xf numFmtId="0" fontId="52" fillId="32" borderId="73" xfId="50" applyFont="1" applyFill="1" applyBorder="1" applyProtection="1">
      <protection locked="0"/>
    </xf>
    <xf numFmtId="0" fontId="2" fillId="32" borderId="34" xfId="50" applyFill="1" applyBorder="1"/>
    <xf numFmtId="0" fontId="2" fillId="32" borderId="38" xfId="50" applyFill="1" applyBorder="1"/>
    <xf numFmtId="0" fontId="52" fillId="32" borderId="66" xfId="50" applyFont="1" applyFill="1" applyBorder="1" applyProtection="1">
      <protection locked="0"/>
    </xf>
    <xf numFmtId="0" fontId="52" fillId="31" borderId="49" xfId="50" applyFont="1" applyFill="1" applyBorder="1" applyProtection="1">
      <protection locked="0"/>
    </xf>
    <xf numFmtId="0" fontId="54" fillId="30" borderId="47" xfId="50" applyFont="1" applyFill="1" applyBorder="1" applyProtection="1">
      <protection locked="0"/>
    </xf>
    <xf numFmtId="0" fontId="55" fillId="30" borderId="47" xfId="50" applyFont="1" applyFill="1" applyBorder="1" applyProtection="1">
      <protection locked="0"/>
    </xf>
    <xf numFmtId="0" fontId="55" fillId="30" borderId="48" xfId="50" applyFont="1" applyFill="1" applyBorder="1" applyProtection="1">
      <protection locked="0"/>
    </xf>
    <xf numFmtId="0" fontId="52" fillId="30" borderId="49" xfId="50" applyFont="1" applyFill="1" applyBorder="1" applyProtection="1">
      <protection locked="0"/>
    </xf>
    <xf numFmtId="0" fontId="53" fillId="0" borderId="47" xfId="50" applyFont="1" applyBorder="1" applyProtection="1">
      <protection locked="0"/>
    </xf>
    <xf numFmtId="0" fontId="53" fillId="0" borderId="48" xfId="50" applyFont="1" applyBorder="1" applyProtection="1">
      <protection locked="0"/>
    </xf>
    <xf numFmtId="0" fontId="54" fillId="30" borderId="49" xfId="50" applyFont="1" applyFill="1" applyBorder="1" applyProtection="1">
      <protection locked="0"/>
    </xf>
    <xf numFmtId="0" fontId="54" fillId="30" borderId="48" xfId="50" applyFont="1" applyFill="1" applyBorder="1" applyProtection="1">
      <protection locked="0"/>
    </xf>
    <xf numFmtId="0" fontId="53" fillId="30" borderId="49" xfId="50" applyFont="1" applyFill="1" applyBorder="1" applyProtection="1">
      <protection locked="0"/>
    </xf>
    <xf numFmtId="0" fontId="53" fillId="30" borderId="47" xfId="50" applyFont="1" applyFill="1" applyBorder="1" applyProtection="1">
      <protection locked="0"/>
    </xf>
    <xf numFmtId="0" fontId="53" fillId="30" borderId="50" xfId="50" applyFont="1" applyFill="1" applyBorder="1" applyProtection="1">
      <protection locked="0"/>
    </xf>
    <xf numFmtId="0" fontId="52" fillId="31" borderId="73" xfId="50" applyFont="1" applyFill="1" applyBorder="1" applyProtection="1">
      <protection locked="0"/>
    </xf>
    <xf numFmtId="0" fontId="52" fillId="31" borderId="35" xfId="50" applyFont="1" applyFill="1" applyBorder="1" applyProtection="1">
      <protection locked="0"/>
    </xf>
    <xf numFmtId="0" fontId="57" fillId="30" borderId="15" xfId="50" applyFont="1" applyFill="1" applyBorder="1"/>
    <xf numFmtId="0" fontId="2" fillId="0" borderId="15" xfId="50" applyBorder="1"/>
    <xf numFmtId="0" fontId="58" fillId="0" borderId="0" xfId="50" applyFont="1"/>
    <xf numFmtId="0" fontId="52" fillId="30" borderId="16" xfId="50" applyFont="1" applyFill="1" applyBorder="1" applyAlignment="1" applyProtection="1">
      <alignment wrapText="1"/>
      <protection locked="0"/>
    </xf>
    <xf numFmtId="0" fontId="53" fillId="0" borderId="17" xfId="50" applyFont="1" applyBorder="1" applyProtection="1">
      <protection locked="0"/>
    </xf>
    <xf numFmtId="0" fontId="53" fillId="0" borderId="33" xfId="50" applyFont="1" applyBorder="1" applyProtection="1">
      <protection locked="0"/>
    </xf>
    <xf numFmtId="0" fontId="53" fillId="0" borderId="10" xfId="50" applyFont="1" applyBorder="1" applyProtection="1">
      <protection locked="0"/>
    </xf>
    <xf numFmtId="0" fontId="53" fillId="0" borderId="0" xfId="50" applyFont="1" applyProtection="1">
      <protection locked="0"/>
    </xf>
    <xf numFmtId="0" fontId="53" fillId="0" borderId="39" xfId="50" applyFont="1" applyBorder="1" applyProtection="1">
      <protection locked="0"/>
    </xf>
    <xf numFmtId="0" fontId="53" fillId="0" borderId="12" xfId="50" applyFont="1" applyBorder="1" applyProtection="1">
      <protection locked="0"/>
    </xf>
    <xf numFmtId="0" fontId="53" fillId="0" borderId="15" xfId="50" applyFont="1" applyBorder="1" applyProtection="1">
      <protection locked="0"/>
    </xf>
    <xf numFmtId="0" fontId="53" fillId="0" borderId="46" xfId="50" applyFont="1" applyBorder="1" applyProtection="1">
      <protection locked="0"/>
    </xf>
    <xf numFmtId="0" fontId="54" fillId="30" borderId="34" xfId="50" applyFont="1" applyFill="1" applyBorder="1" applyProtection="1">
      <protection locked="0"/>
    </xf>
    <xf numFmtId="0" fontId="55" fillId="30" borderId="34" xfId="50" applyFont="1" applyFill="1" applyBorder="1" applyProtection="1">
      <protection locked="0"/>
    </xf>
    <xf numFmtId="0" fontId="52" fillId="30" borderId="40" xfId="50" applyFont="1" applyFill="1" applyBorder="1" applyAlignment="1" applyProtection="1">
      <alignment horizontal="center"/>
      <protection locked="0"/>
    </xf>
    <xf numFmtId="0" fontId="53" fillId="0" borderId="41" xfId="50" applyFont="1" applyBorder="1" applyAlignment="1" applyProtection="1">
      <alignment horizontal="center"/>
      <protection locked="0"/>
    </xf>
    <xf numFmtId="0" fontId="53" fillId="0" borderId="44" xfId="50" applyFont="1" applyBorder="1" applyAlignment="1" applyProtection="1">
      <alignment horizontal="center"/>
      <protection locked="0"/>
    </xf>
    <xf numFmtId="0" fontId="54" fillId="30" borderId="40" xfId="50" applyFont="1" applyFill="1" applyBorder="1" applyProtection="1">
      <protection locked="0"/>
    </xf>
    <xf numFmtId="0" fontId="55" fillId="30" borderId="41" xfId="50" applyFont="1" applyFill="1" applyBorder="1" applyProtection="1">
      <protection locked="0"/>
    </xf>
    <xf numFmtId="0" fontId="55" fillId="30" borderId="45" xfId="50" applyFont="1" applyFill="1" applyBorder="1" applyProtection="1">
      <protection locked="0"/>
    </xf>
    <xf numFmtId="0" fontId="53" fillId="30" borderId="35" xfId="50" applyFont="1" applyFill="1" applyBorder="1" applyProtection="1">
      <protection locked="0"/>
    </xf>
    <xf numFmtId="0" fontId="53" fillId="0" borderId="34" xfId="50" applyFont="1" applyBorder="1" applyProtection="1">
      <protection locked="0"/>
    </xf>
    <xf numFmtId="0" fontId="53" fillId="0" borderId="36" xfId="50" applyFont="1" applyBorder="1" applyProtection="1">
      <protection locked="0"/>
    </xf>
    <xf numFmtId="0" fontId="54" fillId="30" borderId="37" xfId="50" applyFont="1" applyFill="1" applyBorder="1" applyProtection="1">
      <protection locked="0"/>
    </xf>
    <xf numFmtId="0" fontId="55" fillId="30" borderId="38" xfId="50" applyFont="1" applyFill="1" applyBorder="1" applyProtection="1">
      <protection locked="0"/>
    </xf>
    <xf numFmtId="0" fontId="53" fillId="0" borderId="41" xfId="50" applyFont="1" applyBorder="1" applyProtection="1">
      <protection locked="0"/>
    </xf>
    <xf numFmtId="0" fontId="53" fillId="0" borderId="42" xfId="50" applyFont="1" applyBorder="1" applyProtection="1">
      <protection locked="0"/>
    </xf>
    <xf numFmtId="0" fontId="53" fillId="30" borderId="43" xfId="50" applyFont="1" applyFill="1" applyBorder="1" applyProtection="1">
      <protection locked="0"/>
    </xf>
    <xf numFmtId="0" fontId="53" fillId="30" borderId="41" xfId="50" applyFont="1" applyFill="1" applyBorder="1" applyProtection="1">
      <protection locked="0"/>
    </xf>
    <xf numFmtId="0" fontId="53" fillId="30" borderId="44" xfId="50" applyFont="1" applyFill="1" applyBorder="1" applyProtection="1">
      <protection locked="0"/>
    </xf>
    <xf numFmtId="0" fontId="53" fillId="30" borderId="40" xfId="50" applyFont="1" applyFill="1" applyBorder="1" applyProtection="1">
      <protection locked="0"/>
    </xf>
    <xf numFmtId="0" fontId="53" fillId="30" borderId="45" xfId="50" applyFont="1" applyFill="1" applyBorder="1" applyProtection="1">
      <protection locked="0"/>
    </xf>
    <xf numFmtId="0" fontId="53" fillId="30" borderId="51" xfId="50" applyFont="1" applyFill="1" applyBorder="1" applyProtection="1">
      <protection locked="0"/>
    </xf>
    <xf numFmtId="0" fontId="53" fillId="30" borderId="52" xfId="50" applyFont="1" applyFill="1" applyBorder="1" applyProtection="1">
      <protection locked="0"/>
    </xf>
    <xf numFmtId="0" fontId="8" fillId="25" borderId="25" xfId="50" applyFont="1" applyFill="1" applyBorder="1" applyAlignment="1">
      <alignment horizontal="center"/>
    </xf>
    <xf numFmtId="0" fontId="8" fillId="25" borderId="26" xfId="50" applyFont="1" applyFill="1" applyBorder="1" applyAlignment="1">
      <alignment horizontal="center"/>
    </xf>
    <xf numFmtId="0" fontId="8" fillId="25" borderId="27" xfId="50" applyFont="1" applyFill="1" applyBorder="1" applyAlignment="1">
      <alignment horizontal="center"/>
    </xf>
    <xf numFmtId="0" fontId="12" fillId="27" borderId="0" xfId="50" applyFont="1" applyFill="1" applyAlignment="1">
      <alignment horizontal="center" vertical="center" textRotation="90"/>
    </xf>
    <xf numFmtId="0" fontId="31" fillId="29" borderId="16" xfId="50" applyFont="1" applyFill="1" applyBorder="1" applyAlignment="1">
      <alignment horizontal="center"/>
    </xf>
    <xf numFmtId="0" fontId="31" fillId="29" borderId="17" xfId="50" applyFont="1" applyFill="1" applyBorder="1" applyAlignment="1">
      <alignment horizontal="center"/>
    </xf>
    <xf numFmtId="0" fontId="31" fillId="29" borderId="14" xfId="50" applyFont="1" applyFill="1" applyBorder="1" applyAlignment="1">
      <alignment horizontal="center"/>
    </xf>
    <xf numFmtId="0" fontId="31" fillId="25" borderId="10" xfId="50" applyFont="1" applyFill="1" applyBorder="1" applyAlignment="1">
      <alignment horizontal="center"/>
    </xf>
    <xf numFmtId="0" fontId="31" fillId="25" borderId="0" xfId="50" applyFont="1" applyFill="1" applyAlignment="1">
      <alignment horizontal="center"/>
    </xf>
    <xf numFmtId="0" fontId="31" fillId="25" borderId="11" xfId="50" applyFont="1" applyFill="1" applyBorder="1" applyAlignment="1">
      <alignment horizontal="center"/>
    </xf>
    <xf numFmtId="0" fontId="4" fillId="24" borderId="16" xfId="50" applyFont="1" applyFill="1" applyBorder="1" applyAlignment="1">
      <alignment horizontal="center"/>
    </xf>
    <xf numFmtId="0" fontId="4" fillId="24" borderId="17" xfId="50" applyFont="1" applyFill="1" applyBorder="1" applyAlignment="1">
      <alignment horizontal="center"/>
    </xf>
    <xf numFmtId="0" fontId="4" fillId="24" borderId="14" xfId="50" applyFont="1" applyFill="1" applyBorder="1" applyAlignment="1">
      <alignment horizontal="center"/>
    </xf>
    <xf numFmtId="0" fontId="33" fillId="24" borderId="16" xfId="50" applyFont="1" applyFill="1" applyBorder="1" applyAlignment="1">
      <alignment horizontal="center"/>
    </xf>
    <xf numFmtId="0" fontId="33" fillId="24" borderId="17" xfId="50" applyFont="1" applyFill="1" applyBorder="1" applyAlignment="1">
      <alignment horizontal="center"/>
    </xf>
    <xf numFmtId="0" fontId="33" fillId="24" borderId="14" xfId="50" applyFont="1" applyFill="1" applyBorder="1" applyAlignment="1">
      <alignment horizontal="center"/>
    </xf>
    <xf numFmtId="0" fontId="52" fillId="33" borderId="75" xfId="0" applyFont="1" applyFill="1" applyBorder="1" applyProtection="1"/>
    <xf numFmtId="0" fontId="0" fillId="33" borderId="41" xfId="0" applyFill="1" applyBorder="1" applyProtection="1"/>
    <xf numFmtId="0" fontId="0" fillId="33" borderId="45" xfId="0" applyFill="1" applyBorder="1" applyProtection="1"/>
    <xf numFmtId="0" fontId="2" fillId="31" borderId="34" xfId="50" applyFill="1" applyBorder="1" applyProtection="1">
      <protection locked="0"/>
    </xf>
    <xf numFmtId="0" fontId="2" fillId="31" borderId="74" xfId="50" applyFill="1" applyBorder="1" applyProtection="1">
      <protection locked="0"/>
    </xf>
    <xf numFmtId="0" fontId="2" fillId="32" borderId="73" xfId="50" applyFill="1" applyBorder="1" applyProtection="1">
      <protection locked="0"/>
    </xf>
    <xf numFmtId="0" fontId="2" fillId="32" borderId="34" xfId="50" applyFill="1" applyBorder="1" applyProtection="1">
      <protection locked="0"/>
    </xf>
    <xf numFmtId="0" fontId="2" fillId="32" borderId="38" xfId="50" applyFill="1" applyBorder="1" applyProtection="1">
      <protection locked="0"/>
    </xf>
    <xf numFmtId="0" fontId="2" fillId="31" borderId="38" xfId="50" applyFill="1" applyBorder="1" applyProtection="1">
      <protection locked="0"/>
    </xf>
    <xf numFmtId="0" fontId="2" fillId="31" borderId="41" xfId="50" applyFill="1" applyBorder="1" applyProtection="1">
      <protection locked="0"/>
    </xf>
    <xf numFmtId="0" fontId="2" fillId="31" borderId="42" xfId="50" applyFill="1" applyBorder="1" applyProtection="1">
      <protection locked="0"/>
    </xf>
    <xf numFmtId="0" fontId="2" fillId="32" borderId="75" xfId="50" applyFill="1" applyBorder="1" applyProtection="1">
      <protection locked="0"/>
    </xf>
    <xf numFmtId="0" fontId="2" fillId="32" borderId="41" xfId="50" applyFill="1" applyBorder="1" applyProtection="1">
      <protection locked="0"/>
    </xf>
    <xf numFmtId="0" fontId="2" fillId="32" borderId="45" xfId="50" applyFill="1" applyBorder="1" applyProtection="1">
      <protection locked="0"/>
    </xf>
    <xf numFmtId="0" fontId="2" fillId="31" borderId="45" xfId="50" applyFill="1" applyBorder="1" applyProtection="1">
      <protection locked="0"/>
    </xf>
    <xf numFmtId="0" fontId="2" fillId="31" borderId="47" xfId="50" applyFill="1" applyBorder="1" applyProtection="1">
      <protection locked="0"/>
    </xf>
    <xf numFmtId="0" fontId="2" fillId="31" borderId="48" xfId="50" applyFill="1" applyBorder="1" applyProtection="1">
      <protection locked="0"/>
    </xf>
    <xf numFmtId="0" fontId="2" fillId="32" borderId="66" xfId="50" applyFill="1" applyBorder="1" applyProtection="1">
      <protection locked="0"/>
    </xf>
    <xf numFmtId="0" fontId="2" fillId="32" borderId="47" xfId="50" applyFill="1" applyBorder="1" applyProtection="1">
      <protection locked="0"/>
    </xf>
    <xf numFmtId="0" fontId="2" fillId="32" borderId="52" xfId="50" applyFill="1" applyBorder="1" applyProtection="1">
      <protection locked="0"/>
    </xf>
    <xf numFmtId="0" fontId="2" fillId="31" borderId="52" xfId="50" applyFill="1" applyBorder="1" applyProtection="1">
      <protection locked="0"/>
    </xf>
    <xf numFmtId="0" fontId="2" fillId="0" borderId="0" xfId="50" applyProtection="1">
      <protection locked="0"/>
    </xf>
    <xf numFmtId="171" fontId="2" fillId="30" borderId="41" xfId="50" applyNumberFormat="1" applyFill="1" applyBorder="1" applyProtection="1">
      <protection locked="0"/>
    </xf>
    <xf numFmtId="171" fontId="2" fillId="0" borderId="41" xfId="50" applyNumberFormat="1" applyBorder="1" applyProtection="1">
      <protection locked="0"/>
    </xf>
    <xf numFmtId="171" fontId="2" fillId="0" borderId="42" xfId="50" applyNumberFormat="1" applyBorder="1" applyProtection="1">
      <protection locked="0"/>
    </xf>
    <xf numFmtId="0" fontId="2" fillId="0" borderId="41" xfId="50" applyBorder="1" applyProtection="1">
      <protection locked="0"/>
    </xf>
    <xf numFmtId="0" fontId="2" fillId="0" borderId="42" xfId="50" applyBorder="1" applyProtection="1">
      <protection locked="0"/>
    </xf>
    <xf numFmtId="0" fontId="2" fillId="33" borderId="75" xfId="50" applyFill="1" applyBorder="1" applyProtection="1"/>
    <xf numFmtId="0" fontId="2" fillId="33" borderId="41" xfId="50" applyFill="1" applyBorder="1" applyProtection="1"/>
    <xf numFmtId="0" fontId="2" fillId="33" borderId="45" xfId="50" applyFill="1" applyBorder="1" applyProtection="1"/>
    <xf numFmtId="0" fontId="0" fillId="31" borderId="34" xfId="0" applyFill="1" applyBorder="1" applyProtection="1">
      <protection locked="0"/>
    </xf>
    <xf numFmtId="0" fontId="0" fillId="31" borderId="74" xfId="0" applyFill="1" applyBorder="1" applyProtection="1">
      <protection locked="0"/>
    </xf>
    <xf numFmtId="0" fontId="0" fillId="32" borderId="34" xfId="0" applyFill="1" applyBorder="1" applyProtection="1">
      <protection locked="0"/>
    </xf>
    <xf numFmtId="0" fontId="0" fillId="32" borderId="38" xfId="0" applyFill="1" applyBorder="1" applyProtection="1">
      <protection locked="0"/>
    </xf>
    <xf numFmtId="0" fontId="0" fillId="31" borderId="38" xfId="0" applyFill="1" applyBorder="1" applyProtection="1">
      <protection locked="0"/>
    </xf>
    <xf numFmtId="0" fontId="0" fillId="31" borderId="41" xfId="0" applyFill="1" applyBorder="1" applyProtection="1">
      <protection locked="0"/>
    </xf>
    <xf numFmtId="0" fontId="0" fillId="31" borderId="42" xfId="0" applyFill="1" applyBorder="1" applyProtection="1">
      <protection locked="0"/>
    </xf>
    <xf numFmtId="0" fontId="0" fillId="32" borderId="41" xfId="0" applyFill="1" applyBorder="1" applyProtection="1">
      <protection locked="0"/>
    </xf>
    <xf numFmtId="0" fontId="0" fillId="32" borderId="45" xfId="0" applyFill="1" applyBorder="1" applyProtection="1">
      <protection locked="0"/>
    </xf>
    <xf numFmtId="0" fontId="0" fillId="31" borderId="45" xfId="0" applyFill="1" applyBorder="1" applyProtection="1">
      <protection locked="0"/>
    </xf>
    <xf numFmtId="0" fontId="0" fillId="31" borderId="47" xfId="0" applyFill="1" applyBorder="1" applyProtection="1">
      <protection locked="0"/>
    </xf>
    <xf numFmtId="0" fontId="0" fillId="31" borderId="48" xfId="0" applyFill="1" applyBorder="1" applyProtection="1">
      <protection locked="0"/>
    </xf>
    <xf numFmtId="0" fontId="0" fillId="32" borderId="47" xfId="0" applyFill="1" applyBorder="1" applyProtection="1">
      <protection locked="0"/>
    </xf>
    <xf numFmtId="0" fontId="0" fillId="32" borderId="52" xfId="0" applyFill="1" applyBorder="1" applyProtection="1">
      <protection locked="0"/>
    </xf>
    <xf numFmtId="0" fontId="0" fillId="31" borderId="52" xfId="0" applyFill="1" applyBorder="1" applyProtection="1">
      <protection locked="0"/>
    </xf>
    <xf numFmtId="0" fontId="0" fillId="0" borderId="0" xfId="0" applyProtection="1">
      <protection locked="0"/>
    </xf>
    <xf numFmtId="0" fontId="35" fillId="0" borderId="41" xfId="0" applyFont="1" applyBorder="1" applyProtection="1">
      <protection locked="0"/>
    </xf>
    <xf numFmtId="0" fontId="35" fillId="0" borderId="42" xfId="0" applyFont="1" applyBorder="1" applyProtection="1">
      <protection locked="0"/>
    </xf>
    <xf numFmtId="0" fontId="0" fillId="0" borderId="41" xfId="0" applyBorder="1" applyProtection="1">
      <protection locked="0"/>
    </xf>
    <xf numFmtId="0" fontId="0" fillId="0" borderId="42" xfId="0" applyBorder="1" applyProtection="1">
      <protection locked="0"/>
    </xf>
  </cellXfs>
  <cellStyles count="5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5" xfId="47" xr:uid="{00000000-0005-0000-0000-00001B000000}"/>
    <cellStyle name="Excel Built-in Normal" xfId="28" xr:uid="{00000000-0005-0000-0000-00001C000000}"/>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9" xr:uid="{EFB87A87-D145-4C1B-B182-F25D7A195540}"/>
    <cellStyle name="Input" xfId="36" builtinId="20" customBuiltin="1"/>
    <cellStyle name="Linked Cell" xfId="37" builtinId="24" customBuiltin="1"/>
    <cellStyle name="Neutral" xfId="38" builtinId="28" customBuiltin="1"/>
    <cellStyle name="Normal" xfId="0" builtinId="0"/>
    <cellStyle name="Normal 2" xfId="48" xr:uid="{1EFBA6FF-BA3D-4B58-A83C-189C38BE9D11}"/>
    <cellStyle name="Normal 3" xfId="50" xr:uid="{14178749-4AD4-46BB-A1C5-D0B983FFE819}"/>
    <cellStyle name="Normal_1. Contents" xfId="39" xr:uid="{00000000-0005-0000-0000-000028000000}"/>
    <cellStyle name="Normal_1. Contents 2" xfId="51" xr:uid="{E860BA80-7DAE-42B1-9ACF-0DC2E66E75E7}"/>
    <cellStyle name="Normal_Sheet2" xfId="40" xr:uid="{00000000-0005-0000-0000-00002A000000}"/>
    <cellStyle name="Normal_Sheet2 2" xfId="52" xr:uid="{ECE9E2F8-BFAB-43C0-AF83-665C15DC39B5}"/>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0"/>
  <tableStyles count="0" defaultTableStyle="TableStyleMedium2" defaultPivotStyle="PivotStyleLight16"/>
  <colors>
    <mruColors>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62</xdr:col>
      <xdr:colOff>704853</xdr:colOff>
      <xdr:row>40</xdr:row>
      <xdr:rowOff>76201</xdr:rowOff>
    </xdr:from>
    <xdr:to>
      <xdr:col>65</xdr:col>
      <xdr:colOff>723900</xdr:colOff>
      <xdr:row>46</xdr:row>
      <xdr:rowOff>169241</xdr:rowOff>
    </xdr:to>
    <xdr:pic>
      <xdr:nvPicPr>
        <xdr:cNvPr id="3" name="Picture 2" descr="figure 6">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58328" y="8896351"/>
          <a:ext cx="3000372" cy="13693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108584</xdr:colOff>
      <xdr:row>30</xdr:row>
      <xdr:rowOff>11430</xdr:rowOff>
    </xdr:from>
    <xdr:to>
      <xdr:col>22</xdr:col>
      <xdr:colOff>133349</xdr:colOff>
      <xdr:row>38</xdr:row>
      <xdr:rowOff>174455</xdr:rowOff>
    </xdr:to>
    <xdr:pic>
      <xdr:nvPicPr>
        <xdr:cNvPr id="11" name="Picture 10">
          <a:extLst>
            <a:ext uri="{FF2B5EF4-FFF2-40B4-BE49-F238E27FC236}">
              <a16:creationId xmlns:a16="http://schemas.microsoft.com/office/drawing/2014/main" id="{DC7BBE92-D5CF-4EC8-BDF4-B3685A6F268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9309" y="5812155"/>
          <a:ext cx="1743075" cy="1770845"/>
        </a:xfrm>
        <a:prstGeom prst="rect">
          <a:avLst/>
        </a:prstGeom>
      </xdr:spPr>
    </xdr:pic>
    <xdr:clientData/>
  </xdr:twoCellAnchor>
  <xdr:twoCellAnchor editAs="oneCell">
    <xdr:from>
      <xdr:col>7</xdr:col>
      <xdr:colOff>11429</xdr:colOff>
      <xdr:row>19</xdr:row>
      <xdr:rowOff>173355</xdr:rowOff>
    </xdr:from>
    <xdr:to>
      <xdr:col>30</xdr:col>
      <xdr:colOff>93344</xdr:colOff>
      <xdr:row>30</xdr:row>
      <xdr:rowOff>55009</xdr:rowOff>
    </xdr:to>
    <xdr:pic>
      <xdr:nvPicPr>
        <xdr:cNvPr id="12" name="Picture 11">
          <a:extLst>
            <a:ext uri="{FF2B5EF4-FFF2-40B4-BE49-F238E27FC236}">
              <a16:creationId xmlns:a16="http://schemas.microsoft.com/office/drawing/2014/main" id="{74B93A6A-2BA8-49F0-8EB5-D417B243C3F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44904" y="3773805"/>
          <a:ext cx="4017645" cy="20743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62</xdr:col>
      <xdr:colOff>704853</xdr:colOff>
      <xdr:row>40</xdr:row>
      <xdr:rowOff>76201</xdr:rowOff>
    </xdr:from>
    <xdr:to>
      <xdr:col>65</xdr:col>
      <xdr:colOff>723900</xdr:colOff>
      <xdr:row>46</xdr:row>
      <xdr:rowOff>169241</xdr:rowOff>
    </xdr:to>
    <xdr:pic>
      <xdr:nvPicPr>
        <xdr:cNvPr id="3" name="Picture 2" descr="figure 6">
          <a:extLst>
            <a:ext uri="{FF2B5EF4-FFF2-40B4-BE49-F238E27FC236}">
              <a16:creationId xmlns:a16="http://schemas.microsoft.com/office/drawing/2014/main" id="{7E566E8D-5147-4487-8687-B627335CD4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00993" y="6781801"/>
          <a:ext cx="1832607" cy="10988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12</xdr:col>
      <xdr:colOff>108584</xdr:colOff>
      <xdr:row>30</xdr:row>
      <xdr:rowOff>11430</xdr:rowOff>
    </xdr:from>
    <xdr:ext cx="1701165" cy="1747985"/>
    <xdr:pic>
      <xdr:nvPicPr>
        <xdr:cNvPr id="8" name="Picture 7">
          <a:extLst>
            <a:ext uri="{FF2B5EF4-FFF2-40B4-BE49-F238E27FC236}">
              <a16:creationId xmlns:a16="http://schemas.microsoft.com/office/drawing/2014/main" id="{12CF736C-4EF4-4D94-8A9A-E41304915C8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23784" y="5040630"/>
          <a:ext cx="1701165" cy="1747985"/>
        </a:xfrm>
        <a:prstGeom prst="rect">
          <a:avLst/>
        </a:prstGeom>
      </xdr:spPr>
    </xdr:pic>
    <xdr:clientData/>
  </xdr:oneCellAnchor>
  <xdr:oneCellAnchor>
    <xdr:from>
      <xdr:col>7</xdr:col>
      <xdr:colOff>11429</xdr:colOff>
      <xdr:row>19</xdr:row>
      <xdr:rowOff>173355</xdr:rowOff>
    </xdr:from>
    <xdr:ext cx="3937635" cy="2060974"/>
    <xdr:pic>
      <xdr:nvPicPr>
        <xdr:cNvPr id="9" name="Picture 8">
          <a:extLst>
            <a:ext uri="{FF2B5EF4-FFF2-40B4-BE49-F238E27FC236}">
              <a16:creationId xmlns:a16="http://schemas.microsoft.com/office/drawing/2014/main" id="{78487BD8-79EF-45D5-8072-9589D9EF221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278629" y="3350895"/>
          <a:ext cx="3937635" cy="206097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SW%20Spreadsheets/01-Drainage/0133%20-%20Pipe%20Flow%20Calculator/0133%20-%20Pipe%20Flow%20Calculator%20-%20Single%20User%20License/0133%20-%20Pipe%20Flow%20Calculator%20(Colebrook-White)%20-%20Single%20User%20License.xls" TargetMode="External"/><Relationship Id="rId2" Type="http://schemas.microsoft.com/office/2019/04/relationships/externalLinkLongPath" Target="/SW%20Spreadsheets/01-Drainage/0133%20-%20Pipe%20Flow%20Calculator/0133%20-%20Pipe%20Flow%20Calculator%20-%20Single%20User%20License/0133%20-%20Pipe%20Flow%20Calculator%20(Colebrook-White)%20-%20Single%20User%20License.xls?6B01FE43" TargetMode="External"/><Relationship Id="rId1" Type="http://schemas.openxmlformats.org/officeDocument/2006/relationships/externalLinkPath" Target="file:///\\6B01FE43\0133%20-%20Pipe%20Flow%20Calculator%20(Colebrook-White)%20-%20Single%20User%20License.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SW%20Spreadsheets/01-Drainage/0133%20-%20Pipe%20Flow%20Calculator/0133%20-%20Pipe%20Flow%20Calculator%20-%20Single%20User%20License/Colebrook-White%20Pipe%20Analysis%20(Non-Circular).xls" TargetMode="External"/><Relationship Id="rId1" Type="http://schemas.openxmlformats.org/officeDocument/2006/relationships/externalLinkPath" Target="/SW%20Spreadsheets/01-Drainage/0133%20-%20Pipe%20Flow%20Calculator/0133%20-%20Pipe%20Flow%20Calculator%20-%20Single%20User%20License/Colebrook-White%20Pipe%20Analysis%20(Non-Circ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Cover"/>
      <sheetName val="Pipe Analysis"/>
      <sheetName val="Pipe Design"/>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Name val="Arch Pipe Analysis"/>
      <sheetName val="Ellipse (H) Pipe Analysis"/>
      <sheetName val="Ellipse (V) Pipe Analysis"/>
      <sheetName val="Ovoid Pipe Analysis"/>
      <sheetName val="Non-Standard"/>
    </sheetNames>
    <sheetDataSet>
      <sheetData sheetId="0"/>
      <sheetData sheetId="1" refreshError="1"/>
      <sheetData sheetId="2" refreshError="1"/>
      <sheetData sheetId="3"/>
      <sheetData sheetId="4" refreshError="1"/>
      <sheetData sheetId="5"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ivilweb-spreadsheets.com/"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accessengineeringlibrary.com/browse/marks-standard-handbook-for-mechanical-engineers-eleventh-edition" TargetMode="External"/><Relationship Id="rId21" Type="http://schemas.openxmlformats.org/officeDocument/2006/relationships/hyperlink" Target="http://www.engineeringexceltemplates.com/downloads_main.aspx" TargetMode="External"/><Relationship Id="rId42" Type="http://schemas.openxmlformats.org/officeDocument/2006/relationships/hyperlink" Target="http://accessengineeringlibrary.com/browse/water-and-wastewater-engineering-design-principles-and-practice/c9780071713849ch07?q=lime+soda+softening&amp;type=text" TargetMode="External"/><Relationship Id="rId63" Type="http://schemas.openxmlformats.org/officeDocument/2006/relationships/hyperlink" Target="http://accessengineeringlibrary.com/browse/standard-handbook-for-civil-engineers/p2000a1f599721_1001" TargetMode="External"/><Relationship Id="rId84" Type="http://schemas.openxmlformats.org/officeDocument/2006/relationships/hyperlink" Target="http://accessengineeringlibrary.com/browse/marks-standard-handbook-for-mechanical-engineers-eleventh-edition/p2001147c9973_29002" TargetMode="External"/><Relationship Id="rId138" Type="http://schemas.openxmlformats.org/officeDocument/2006/relationships/hyperlink" Target="http://accessengineeringlibrary.com/browse/marks-standard-handbook-for-mechanical-engineers-eleventh-edition/p2001147c9973_29002" TargetMode="External"/><Relationship Id="rId159" Type="http://schemas.openxmlformats.org/officeDocument/2006/relationships/hyperlink" Target="http://accessengineeringlibrary.com/browse/water-and-wastewater-engineering-design-principles-and-practice/c9780071713849ch07?q=lime+soda+softening&amp;type=text" TargetMode="External"/><Relationship Id="rId170" Type="http://schemas.openxmlformats.org/officeDocument/2006/relationships/hyperlink" Target="http://accessengineeringlibrary.com/browse/perrys-chemical-engineers-handbook-eighth-edition/p200139d899706_4001" TargetMode="External"/><Relationship Id="rId107" Type="http://schemas.openxmlformats.org/officeDocument/2006/relationships/hyperlink" Target="http://accessengineeringlibrary.com/browse/marks-standard-handbook-for-mechanical-engineers-eleventh-edition/p2001147c9973_29002" TargetMode="External"/><Relationship Id="rId11" Type="http://schemas.openxmlformats.org/officeDocument/2006/relationships/hyperlink" Target="http://accessengineeringlibrary.com/browse/standard-handbook-for-civil-engineers" TargetMode="External"/><Relationship Id="rId32" Type="http://schemas.openxmlformats.org/officeDocument/2006/relationships/hyperlink" Target="http://accessengineeringlibrary.com/browse/water-quality-and-treatment-a-handbook-on-drinking-water-sixth-edition/p2001c2f699713_1001?s.num=10&amp;q=lime+soda+softening" TargetMode="External"/><Relationship Id="rId53" Type="http://schemas.openxmlformats.org/officeDocument/2006/relationships/hyperlink" Target="http://accessengineeringlibrary.com/browse/standard-handbook-for-civil-engineers" TargetMode="External"/><Relationship Id="rId74" Type="http://schemas.openxmlformats.org/officeDocument/2006/relationships/hyperlink" Target="http://accessengineeringlibrary.com/browse/marks-standard-handbook-for-mechanical-engineers-eleventh-edition/p2001147c9973_29002" TargetMode="External"/><Relationship Id="rId128" Type="http://schemas.openxmlformats.org/officeDocument/2006/relationships/hyperlink" Target="http://accessengineeringlibrary.com/browse/perrys-chemical-engineers-handbook-eighth-edition" TargetMode="External"/><Relationship Id="rId149" Type="http://schemas.openxmlformats.org/officeDocument/2006/relationships/hyperlink" Target="http://accessengineeringlibrary.com/browse/perrys-chemical-engineers-handbook-eighth-edition/p200139d89972_96001" TargetMode="External"/><Relationship Id="rId5" Type="http://schemas.openxmlformats.org/officeDocument/2006/relationships/hyperlink" Target="http://accessengineeringlibrary.com/browse/marks-standard-handbook-for-mechanical-engineers-eleventh-edition" TargetMode="External"/><Relationship Id="rId95" Type="http://schemas.openxmlformats.org/officeDocument/2006/relationships/hyperlink" Target="http://accessengineeringlibrary.com/browse/standard-handbook-for-civil-engineers/p2000a1f599721_1001" TargetMode="External"/><Relationship Id="rId160" Type="http://schemas.openxmlformats.org/officeDocument/2006/relationships/hyperlink" Target="http://accessengineeringlibrary.com/browse/standard-handbook-of-environmental-engineering-second-edition/p2000a1f99975_68001?s.num=2&amp;q=lime+soda+softening" TargetMode="External"/><Relationship Id="rId22" Type="http://schemas.openxmlformats.org/officeDocument/2006/relationships/hyperlink" Target="http://accessengineeringlibrary.com/browse/marks-standard-handbook-for-mechanical-engineers-eleventh-edition" TargetMode="External"/><Relationship Id="rId43" Type="http://schemas.openxmlformats.org/officeDocument/2006/relationships/hyperlink" Target="http://accessengineeringlibrary.com/browse/perrys-chemical-engineers-handbook-eighth-edition/p200139d89972_96001" TargetMode="External"/><Relationship Id="rId64" Type="http://schemas.openxmlformats.org/officeDocument/2006/relationships/hyperlink" Target="http://accessengineeringlibrary.com/browse/marks-standard-handbook-for-mechanical-engineers-eleventh-edition/p2001147c9973_29002" TargetMode="External"/><Relationship Id="rId118" Type="http://schemas.openxmlformats.org/officeDocument/2006/relationships/hyperlink" Target="http://accessengineeringlibrary.com/browse/marks-standard-handbook-for-mechanical-engineers-eleventh-edition/p2001147c9973_29002" TargetMode="External"/><Relationship Id="rId139" Type="http://schemas.openxmlformats.org/officeDocument/2006/relationships/hyperlink" Target="http://accessengineeringlibrary.com/browse/marks-standard-handbook-for-mechanical-engineers-eleventh-edition/p2001147c9973_29002" TargetMode="External"/><Relationship Id="rId85" Type="http://schemas.openxmlformats.org/officeDocument/2006/relationships/hyperlink" Target="http://accessengineeringlibrary.com/browse/marks-standard-handbook-for-mechanical-engineers-eleventh-edition/p2001147c9973_29002" TargetMode="External"/><Relationship Id="rId150" Type="http://schemas.openxmlformats.org/officeDocument/2006/relationships/hyperlink" Target="http://accessengineeringlibrary.com/browse/perrys-chemical-engineers-handbook-eighth-edition/p200139d89972_420001" TargetMode="External"/><Relationship Id="rId171" Type="http://schemas.openxmlformats.org/officeDocument/2006/relationships/hyperlink" Target="http://accessengineeringlibrary.com/browse/perrys-chemical-engineers-handbook-eighth-edition/p200139d899710_6001?utm_source=Sharp%20Wiers%20SI&amp;utm_medium=Excel&amp;utm_content=Perrys%2010.1.18&amp;utm_campaign=contract%20rectangle" TargetMode="External"/><Relationship Id="rId12" Type="http://schemas.openxmlformats.org/officeDocument/2006/relationships/hyperlink" Target="http://accessengineeringlibrary.com/browse/marks-standard-handbook-for-mechanical-engineers-eleventh-edition/p2001147c9973_29002" TargetMode="External"/><Relationship Id="rId33" Type="http://schemas.openxmlformats.org/officeDocument/2006/relationships/hyperlink" Target="http://accessengineeringlibrary.com/browse/water-and-wastewater-engineering-design-principles-and-practice/c9780071713849ch07?q=lime+soda+softening&amp;type=text" TargetMode="External"/><Relationship Id="rId108" Type="http://schemas.openxmlformats.org/officeDocument/2006/relationships/hyperlink" Target="http://accessengineeringlibrary.com/browse/standard-handbook-for-civil-engineers/p2000a1f599721_1001" TargetMode="External"/><Relationship Id="rId129" Type="http://schemas.openxmlformats.org/officeDocument/2006/relationships/hyperlink" Target="http://accessengineeringlibrary.com/browse/standard-handbook-for-civil-engineers/p2000a1f599721_1001" TargetMode="External"/><Relationship Id="rId54" Type="http://schemas.openxmlformats.org/officeDocument/2006/relationships/hyperlink" Target="http://accessengineeringlibrary.com/browse/standard-handbook-for-civil-engineers/p2000a1f599721_1001" TargetMode="External"/><Relationship Id="rId75" Type="http://schemas.openxmlformats.org/officeDocument/2006/relationships/hyperlink" Target="http://accessengineeringlibrary.com/browse/marks-standard-handbook-for-mechanical-engineers-eleventh-edition/p2001147c9973_29002" TargetMode="External"/><Relationship Id="rId96" Type="http://schemas.openxmlformats.org/officeDocument/2006/relationships/hyperlink" Target="http://www.engineeringexceltemplates.com/downloads_main.aspx" TargetMode="External"/><Relationship Id="rId140" Type="http://schemas.openxmlformats.org/officeDocument/2006/relationships/hyperlink" Target="http://accessengineeringlibrary.com/browse/perrys-chemical-engineers-handbook-eighth-edition/p200139d89972_420001" TargetMode="External"/><Relationship Id="rId161" Type="http://schemas.openxmlformats.org/officeDocument/2006/relationships/hyperlink" Target="http://accessengineeringlibrary.com/browse/water-quality-and-treatment-a-handbook-on-drinking-water-sixth-edition/p2001c2f699713_1001?s.num=10&amp;q=lime+soda+softening" TargetMode="External"/><Relationship Id="rId6" Type="http://schemas.openxmlformats.org/officeDocument/2006/relationships/hyperlink" Target="http://accessengineeringlibrary.com/browse/marks-standard-handbook-for-mechanical-engineers-eleventh-edition/p2001147c9973_29002" TargetMode="External"/><Relationship Id="rId23" Type="http://schemas.openxmlformats.org/officeDocument/2006/relationships/hyperlink" Target="http://accessengineeringlibrary.com/browse/marks-standard-handbook-for-mechanical-engineers-eleventh-edition/p2001147c9973_29002" TargetMode="External"/><Relationship Id="rId28" Type="http://schemas.openxmlformats.org/officeDocument/2006/relationships/hyperlink" Target="http://accessengineeringlibrary.com/browse/water-and-wastewater-engineering-design-principles-and-practice/c9780071713849ch07?q=lime+soda+softening&amp;type=text" TargetMode="External"/><Relationship Id="rId49" Type="http://schemas.openxmlformats.org/officeDocument/2006/relationships/hyperlink" Target="http://accessengineeringlibrary.com/browse/standard-handbook-for-civil-engineers/p2000a1f599721_1001" TargetMode="External"/><Relationship Id="rId114" Type="http://schemas.openxmlformats.org/officeDocument/2006/relationships/hyperlink" Target="http://accessengineeringlibrary.com/browse/marks-standard-handbook-for-mechanical-engineers-eleventh-edition/p2001147c9973_29002" TargetMode="External"/><Relationship Id="rId119" Type="http://schemas.openxmlformats.org/officeDocument/2006/relationships/hyperlink" Target="http://accessengineeringlibrary.com/browse/standard-handbook-for-civil-engineers" TargetMode="External"/><Relationship Id="rId44" Type="http://schemas.openxmlformats.org/officeDocument/2006/relationships/hyperlink" Target="http://accessengineeringlibrary.com/browse/marks-standard-handbook-for-mechanical-engineers-eleventh-edition/p2001147c9973_29002" TargetMode="External"/><Relationship Id="rId60" Type="http://schemas.openxmlformats.org/officeDocument/2006/relationships/hyperlink" Target="http://accessengineeringlibrary.com/browse/marks-standard-handbook-for-mechanical-engineers-eleventh-edition/p2001147c9973_29002" TargetMode="External"/><Relationship Id="rId65" Type="http://schemas.openxmlformats.org/officeDocument/2006/relationships/hyperlink" Target="http://accessengineeringlibrary.com/browse/perrys-chemical-engineers-handbook-eighth-edition/p200139d89972_96001" TargetMode="External"/><Relationship Id="rId81" Type="http://schemas.openxmlformats.org/officeDocument/2006/relationships/hyperlink" Target="http://accessengineeringlibrary.com/browse/water-quality-and-treatment-a-handbook-on-drinking-water-sixth-edition/p2001c2f699713_1001?s.num=10&amp;q=lime+soda+softening" TargetMode="External"/><Relationship Id="rId86" Type="http://schemas.openxmlformats.org/officeDocument/2006/relationships/hyperlink" Target="http://accessengineeringlibrary.com/browse/perrys-chemical-engineers-handbook-eighth-edition" TargetMode="External"/><Relationship Id="rId130" Type="http://schemas.openxmlformats.org/officeDocument/2006/relationships/hyperlink" Target="http://accessengineeringlibrary.com/browse/hydraulic-design-handbook/p2000af1299703_1001" TargetMode="External"/><Relationship Id="rId135" Type="http://schemas.openxmlformats.org/officeDocument/2006/relationships/hyperlink" Target="http://accessengineeringlibrary.com/browse/standard-handbook-for-civil-engineers/p2000a1f599721_1001" TargetMode="External"/><Relationship Id="rId151" Type="http://schemas.openxmlformats.org/officeDocument/2006/relationships/hyperlink" Target="http://accessengineeringlibrary.com/browse/standard-handbook-for-civil-engineers" TargetMode="External"/><Relationship Id="rId156" Type="http://schemas.openxmlformats.org/officeDocument/2006/relationships/hyperlink" Target="http://www.engineeringexceltemplates.com/downloads_main.aspx" TargetMode="External"/><Relationship Id="rId177" Type="http://schemas.openxmlformats.org/officeDocument/2006/relationships/hyperlink" Target="http://accessengineeringlibrary.com/browse/civil-engineering-all-in-one-pe-exam-guide-breadth-and-depth-third-edition/c9780071821957ch303?utm_source=Sharp%20Wiers%20SI&amp;utm_medium=Excel&amp;utm_content=Goswami%20303.19.1" TargetMode="External"/><Relationship Id="rId172" Type="http://schemas.openxmlformats.org/officeDocument/2006/relationships/hyperlink" Target="http://accessengineeringlibrary.com/browse/marks-standard-handbook-for-mechanical-engineers-eleventh-edition/p2001147c9973_29002" TargetMode="External"/><Relationship Id="rId13" Type="http://schemas.openxmlformats.org/officeDocument/2006/relationships/hyperlink" Target="http://accessengineeringlibrary.com/browse/marks-standard-handbook-for-mechanical-engineers-eleventh-edition/p2001147c9973_29002" TargetMode="External"/><Relationship Id="rId18" Type="http://schemas.openxmlformats.org/officeDocument/2006/relationships/hyperlink" Target="http://accessengineeringlibrary.com/browse/standard-handbook-for-civil-engineers" TargetMode="External"/><Relationship Id="rId39" Type="http://schemas.openxmlformats.org/officeDocument/2006/relationships/hyperlink" Target="http://www.engineeringexceltemplates.com/downloads_main.aspx" TargetMode="External"/><Relationship Id="rId109" Type="http://schemas.openxmlformats.org/officeDocument/2006/relationships/hyperlink" Target="http://accessengineeringlibrary.com/browse/perrys-chemical-engineers-handbook-eighth-edition" TargetMode="External"/><Relationship Id="rId34" Type="http://schemas.openxmlformats.org/officeDocument/2006/relationships/hyperlink" Target="http://accessengineeringlibrary.com/browse/standard-handbook-of-environmental-engineering-second-edition/p2000a1f99975_68001?s.num=2&amp;q=lime+soda+softening" TargetMode="External"/><Relationship Id="rId50" Type="http://schemas.openxmlformats.org/officeDocument/2006/relationships/hyperlink" Target="http://accessengineeringlibrary.com/browse/marks-standard-handbook-for-mechanical-engineers-eleventh-edition" TargetMode="External"/><Relationship Id="rId55" Type="http://schemas.openxmlformats.org/officeDocument/2006/relationships/hyperlink" Target="http://accessengineeringlibrary.com/browse/perrys-chemical-engineers-handbook-eighth-edition/p200139d89972_420001" TargetMode="External"/><Relationship Id="rId76" Type="http://schemas.openxmlformats.org/officeDocument/2006/relationships/hyperlink" Target="http://accessengineeringlibrary.com/browse/perrys-chemical-engineers-handbook-eighth-edition/p200139d89972_420001" TargetMode="External"/><Relationship Id="rId97" Type="http://schemas.openxmlformats.org/officeDocument/2006/relationships/hyperlink" Target="http://accessengineeringlibrary.com/browse/marks-standard-handbook-for-mechanical-engineers-eleventh-edition" TargetMode="External"/><Relationship Id="rId104" Type="http://schemas.openxmlformats.org/officeDocument/2006/relationships/hyperlink" Target="http://accessengineeringlibrary.com/browse/marks-standard-handbook-for-mechanical-engineers-eleventh-edition/p2001147c9973_29002" TargetMode="External"/><Relationship Id="rId120" Type="http://schemas.openxmlformats.org/officeDocument/2006/relationships/hyperlink" Target="http://accessengineeringlibrary.com/browse/standard-handbook-for-civil-engineers/p2000a1f599721_1001" TargetMode="External"/><Relationship Id="rId125" Type="http://schemas.openxmlformats.org/officeDocument/2006/relationships/hyperlink" Target="http://accessengineeringlibrary.com/browse/standard-handbook-of-environmental-engineering-second-edition/p2000a1f99975_68001?s.num=2&amp;q=lime+soda+softening" TargetMode="External"/><Relationship Id="rId141" Type="http://schemas.openxmlformats.org/officeDocument/2006/relationships/hyperlink" Target="http://accessengineeringlibrary.com/browse/perrys-chemical-engineers-handbook-eighth-edition/p200139d89972_420001" TargetMode="External"/><Relationship Id="rId146" Type="http://schemas.openxmlformats.org/officeDocument/2006/relationships/hyperlink" Target="http://accessengineeringlibrary.com/browse/water-treatment-plant-design-fifth-edition/c9780071745727ch13?s.num=7&amp;q=lime+soda+softening" TargetMode="External"/><Relationship Id="rId167" Type="http://schemas.openxmlformats.org/officeDocument/2006/relationships/hyperlink" Target="http://accessengineeringlibrary.com/browse/perrys-chemical-engineers-handbook-eighth-edition/p200139d899706_4001" TargetMode="External"/><Relationship Id="rId7" Type="http://schemas.openxmlformats.org/officeDocument/2006/relationships/hyperlink" Target="http://accessengineeringlibrary.com/browse/standard-handbook-for-civil-engineers" TargetMode="External"/><Relationship Id="rId71" Type="http://schemas.openxmlformats.org/officeDocument/2006/relationships/hyperlink" Target="http://accessengineeringlibrary.com/browse/marks-standard-handbook-for-mechanical-engineers-eleventh-edition/p2001147c9973_29002" TargetMode="External"/><Relationship Id="rId92" Type="http://schemas.openxmlformats.org/officeDocument/2006/relationships/hyperlink" Target="http://accessengineeringlibrary.com/browse/marks-standard-handbook-for-mechanical-engineers-eleventh-edition" TargetMode="External"/><Relationship Id="rId162" Type="http://schemas.openxmlformats.org/officeDocument/2006/relationships/hyperlink" Target="http://accessengineeringlibrary.com/browse/water-treatment-plant-design-fifth-edition/c9780071745727ch13?s.num=7&amp;q=lime+soda+softening" TargetMode="External"/><Relationship Id="rId2" Type="http://schemas.openxmlformats.org/officeDocument/2006/relationships/hyperlink" Target="http://accessengineeringlibrary.com/browse/marks-standard-handbook-for-mechanical-engineers-eleventh-edition/p2001147c9973_29002" TargetMode="External"/><Relationship Id="rId29" Type="http://schemas.openxmlformats.org/officeDocument/2006/relationships/hyperlink" Target="http://accessengineeringlibrary.com/browse/standard-handbook-for-civil-engineers" TargetMode="External"/><Relationship Id="rId24" Type="http://schemas.openxmlformats.org/officeDocument/2006/relationships/hyperlink" Target="http://accessengineeringlibrary.com/browse/marks-standard-handbook-for-mechanical-engineers-eleventh-edition/p2001147c9973_29002" TargetMode="External"/><Relationship Id="rId40" Type="http://schemas.openxmlformats.org/officeDocument/2006/relationships/hyperlink" Target="http://accessengineeringlibrary.com/browse/perrys-chemical-engineers-handbook-eighth-edition" TargetMode="External"/><Relationship Id="rId45" Type="http://schemas.openxmlformats.org/officeDocument/2006/relationships/hyperlink" Target="http://accessengineeringlibrary.com/browse/marks-standard-handbook-for-mechanical-engineers-eleventh-edition" TargetMode="External"/><Relationship Id="rId66" Type="http://schemas.openxmlformats.org/officeDocument/2006/relationships/hyperlink" Target="http://accessengineeringlibrary.com/browse/perrys-chemical-engineers-handbook-eighth-edition/p200139d89972_96001" TargetMode="External"/><Relationship Id="rId87" Type="http://schemas.openxmlformats.org/officeDocument/2006/relationships/hyperlink" Target="http://accessengineeringlibrary.com/browse/marks-standard-handbook-for-mechanical-engineers-eleventh-edition/p2001147c9973_29002" TargetMode="External"/><Relationship Id="rId110" Type="http://schemas.openxmlformats.org/officeDocument/2006/relationships/hyperlink" Target="http://accessengineeringlibrary.com/browse/perrys-chemical-engineers-handbook-eighth-edition" TargetMode="External"/><Relationship Id="rId115" Type="http://schemas.openxmlformats.org/officeDocument/2006/relationships/hyperlink" Target="http://accessengineeringlibrary.com/browse/standard-handbook-for-civil-engineers" TargetMode="External"/><Relationship Id="rId131" Type="http://schemas.openxmlformats.org/officeDocument/2006/relationships/hyperlink" Target="http://accessengineeringlibrary.com/browse/marks-standard-handbook-for-mechanical-engineers-eleventh-edition/p2001147c9973_29002" TargetMode="External"/><Relationship Id="rId136" Type="http://schemas.openxmlformats.org/officeDocument/2006/relationships/hyperlink" Target="http://accessengineeringlibrary.com/browse/marks-standard-handbook-for-mechanical-engineers-eleventh-edition/p2001147c9973_29002" TargetMode="External"/><Relationship Id="rId157" Type="http://schemas.openxmlformats.org/officeDocument/2006/relationships/hyperlink" Target="http://accessengineeringlibrary.com/browse/standard-handbook-for-civil-engineers/p2000a1f599721_1001" TargetMode="External"/><Relationship Id="rId178" Type="http://schemas.openxmlformats.org/officeDocument/2006/relationships/printerSettings" Target="../printerSettings/printerSettings2.bin"/><Relationship Id="rId61" Type="http://schemas.openxmlformats.org/officeDocument/2006/relationships/hyperlink" Target="http://accessengineeringlibrary.com/browse/perrys-chemical-engineers-handbook-eighth-edition" TargetMode="External"/><Relationship Id="rId82" Type="http://schemas.openxmlformats.org/officeDocument/2006/relationships/hyperlink" Target="http://accessengineeringlibrary.com/browse/water-and-wastewater-engineering-design-principles-and-practice/c9780071713849ch07?q=lime+soda+softening&amp;type=text" TargetMode="External"/><Relationship Id="rId152" Type="http://schemas.openxmlformats.org/officeDocument/2006/relationships/hyperlink" Target="http://accessengineeringlibrary.com/browse/marks-standard-handbook-for-mechanical-engineers-eleventh-edition/p2001147c9973_29002" TargetMode="External"/><Relationship Id="rId173" Type="http://schemas.openxmlformats.org/officeDocument/2006/relationships/hyperlink" Target="http://accessengineeringlibrary.com/browse/civil-engineering-formulas-second-edition/p20019d2e9970291001?utm_source=Sharp%20Wiers%20SI&amp;utm_medium=Excel&amp;utm_content=CivilEngFormulas%2012.20&amp;utm_campaign=contract%20rectangle" TargetMode="External"/><Relationship Id="rId19" Type="http://schemas.openxmlformats.org/officeDocument/2006/relationships/hyperlink" Target="http://accessengineeringlibrary.com/browse/standard-handbook-for-civil-engineers/p2000a1f599721_1001" TargetMode="External"/><Relationship Id="rId14" Type="http://schemas.openxmlformats.org/officeDocument/2006/relationships/hyperlink" Target="http://accessengineeringlibrary.com/browse/water-and-wastewater-engineering-design-principles-and-practice/c9780071713849ch07?q=lime+soda+softening&amp;type=text" TargetMode="External"/><Relationship Id="rId30" Type="http://schemas.openxmlformats.org/officeDocument/2006/relationships/hyperlink" Target="http://accessengineeringlibrary.com/browse/standard-handbook-for-civil-engineers/p2000a1f599721_1001" TargetMode="External"/><Relationship Id="rId35" Type="http://schemas.openxmlformats.org/officeDocument/2006/relationships/hyperlink" Target="http://accessengineeringlibrary.com/browse/water-treatment-plant-design-fifth-edition/c9780071745727ch13?s.num=7&amp;q=lime+soda+softening" TargetMode="External"/><Relationship Id="rId56" Type="http://schemas.openxmlformats.org/officeDocument/2006/relationships/hyperlink" Target="http://accessengineeringlibrary.com/browse/water-and-wastewater-engineering-design-principles-and-practice/c9780071713849ch07?q=lime+soda+softening&amp;type=text" TargetMode="External"/><Relationship Id="rId77" Type="http://schemas.openxmlformats.org/officeDocument/2006/relationships/hyperlink" Target="http://accessengineeringlibrary.com/browse/perrys-chemical-engineers-handbook-eighth-edition/p200139d89972_420001" TargetMode="External"/><Relationship Id="rId100" Type="http://schemas.openxmlformats.org/officeDocument/2006/relationships/hyperlink" Target="http://accessengineeringlibrary.com/browse/standard-handbook-for-civil-engineers/p2000a1f599721_1001" TargetMode="External"/><Relationship Id="rId105" Type="http://schemas.openxmlformats.org/officeDocument/2006/relationships/hyperlink" Target="http://accessengineeringlibrary.com/browse/marks-standard-handbook-for-mechanical-engineers-eleventh-edition/p2001147c9973_29002" TargetMode="External"/><Relationship Id="rId126" Type="http://schemas.openxmlformats.org/officeDocument/2006/relationships/hyperlink" Target="http://accessengineeringlibrary.com/browse/water-quality-and-treatment-a-handbook-on-drinking-water-sixth-edition/p2001c2f699713_1001?s.num=10&amp;q=lime+soda+softening" TargetMode="External"/><Relationship Id="rId147" Type="http://schemas.openxmlformats.org/officeDocument/2006/relationships/hyperlink" Target="http://accessengineeringlibrary.com/browse/water-quality-and-treatment-a-handbook-on-drinking-water-sixth-edition/p2001c2f699713_1001?s.num=10&amp;q=lime+soda+softening" TargetMode="External"/><Relationship Id="rId168" Type="http://schemas.openxmlformats.org/officeDocument/2006/relationships/hyperlink" Target="http://accessengineeringlibrary.com/browse/perrys-chemical-engineers-handbook-eighth-edition/p200139d899710_6001?utm_source=Sharp%20Wiers%20SI&amp;utm_medium=Excel&amp;utm_content=Perrys%20E10.39&amp;utm_campaign=contract%20rectangle" TargetMode="External"/><Relationship Id="rId8" Type="http://schemas.openxmlformats.org/officeDocument/2006/relationships/hyperlink" Target="http://accessengineeringlibrary.com/browse/marks-standard-handbook-for-mechanical-engineers-eleventh-edition/p2001147c9973_29002" TargetMode="External"/><Relationship Id="rId51" Type="http://schemas.openxmlformats.org/officeDocument/2006/relationships/hyperlink" Target="http://accessengineeringlibrary.com/browse/marks-standard-handbook-for-mechanical-engineers-eleventh-edition" TargetMode="External"/><Relationship Id="rId72" Type="http://schemas.openxmlformats.org/officeDocument/2006/relationships/hyperlink" Target="http://accessengineeringlibrary.com/browse/marks-standard-handbook-for-mechanical-engineers-eleventh-edition" TargetMode="External"/><Relationship Id="rId93" Type="http://schemas.openxmlformats.org/officeDocument/2006/relationships/hyperlink" Target="http://accessengineeringlibrary.com/browse/marks-standard-handbook-for-mechanical-engineers-eleventh-edition/p2001147c9973_29002" TargetMode="External"/><Relationship Id="rId98" Type="http://schemas.openxmlformats.org/officeDocument/2006/relationships/hyperlink" Target="http://accessengineeringlibrary.com/browse/marks-standard-handbook-for-mechanical-engineers-eleventh-edition" TargetMode="External"/><Relationship Id="rId121" Type="http://schemas.openxmlformats.org/officeDocument/2006/relationships/hyperlink" Target="http://accessengineeringlibrary.com/browse/marks-standard-handbook-for-mechanical-engineers-eleventh-edition/p2001147c9973_29002" TargetMode="External"/><Relationship Id="rId142" Type="http://schemas.openxmlformats.org/officeDocument/2006/relationships/hyperlink" Target="http://accessengineeringlibrary.com/browse/perrys-chemical-engineers-handbook-eighth-edition/p200139d89972_420001" TargetMode="External"/><Relationship Id="rId163" Type="http://schemas.openxmlformats.org/officeDocument/2006/relationships/hyperlink" Target="http://accessengineeringlibrary.com/browse/water-quality-and-treatment-a-handbook-on-drinking-water-sixth-edition/p2001c2f699713_1001?s.num=10&amp;q=lime+soda+softening" TargetMode="External"/><Relationship Id="rId3" Type="http://schemas.openxmlformats.org/officeDocument/2006/relationships/hyperlink" Target="http://accessengineeringlibrary.com/browse/perrys-chemical-engineers-handbook-eighth-edition/p200139d89972_96001" TargetMode="External"/><Relationship Id="rId25" Type="http://schemas.openxmlformats.org/officeDocument/2006/relationships/hyperlink" Target="http://accessengineeringlibrary.com/browse/marks-standard-handbook-for-mechanical-engineers-eleventh-edition" TargetMode="External"/><Relationship Id="rId46" Type="http://schemas.openxmlformats.org/officeDocument/2006/relationships/hyperlink" Target="http://accessengineeringlibrary.com/browse/standard-handbook-for-civil-engineers" TargetMode="External"/><Relationship Id="rId67" Type="http://schemas.openxmlformats.org/officeDocument/2006/relationships/hyperlink" Target="http://accessengineeringlibrary.com/browse/marks-standard-handbook-for-mechanical-engineers-eleventh-edition/p2001147c9973_29002" TargetMode="External"/><Relationship Id="rId116" Type="http://schemas.openxmlformats.org/officeDocument/2006/relationships/hyperlink" Target="http://accessengineeringlibrary.com/browse/marks-standard-handbook-for-mechanical-engineers-eleventh-edition" TargetMode="External"/><Relationship Id="rId137" Type="http://schemas.openxmlformats.org/officeDocument/2006/relationships/hyperlink" Target="http://accessengineeringlibrary.com/browse/marks-standard-handbook-for-mechanical-engineers-eleventh-edition/p2001147c9973_29002" TargetMode="External"/><Relationship Id="rId158" Type="http://schemas.openxmlformats.org/officeDocument/2006/relationships/hyperlink" Target="http://accessengineeringlibrary.com/browse/perrys-chemical-engineers-handbook-eighth-edition/p200139d89972_420001" TargetMode="External"/><Relationship Id="rId20" Type="http://schemas.openxmlformats.org/officeDocument/2006/relationships/hyperlink" Target="http://www.engineeringexceltemplates.com/downloads_main.aspx" TargetMode="External"/><Relationship Id="rId41" Type="http://schemas.openxmlformats.org/officeDocument/2006/relationships/hyperlink" Target="http://accessengineeringlibrary.com/browse/marks-standard-handbook-for-mechanical-engineers-eleventh-edition/p2001147c9973_29002" TargetMode="External"/><Relationship Id="rId62" Type="http://schemas.openxmlformats.org/officeDocument/2006/relationships/hyperlink" Target="http://accessengineeringlibrary.com/browse/perrys-chemical-engineers-handbook-eighth-edition" TargetMode="External"/><Relationship Id="rId83" Type="http://schemas.openxmlformats.org/officeDocument/2006/relationships/hyperlink" Target="http://accessengineeringlibrary.com/browse/water-quality-and-treatment-a-handbook-on-drinking-water-sixth-edition/p2001c2f699713_1001?s.num=10&amp;q=lime+soda+softening" TargetMode="External"/><Relationship Id="rId88" Type="http://schemas.openxmlformats.org/officeDocument/2006/relationships/hyperlink" Target="http://accessengineeringlibrary.com/browse/standard-handbook-for-civil-engineers" TargetMode="External"/><Relationship Id="rId111" Type="http://schemas.openxmlformats.org/officeDocument/2006/relationships/hyperlink" Target="http://accessengineeringlibrary.com/browse/marks-standard-handbook-for-mechanical-engineers-eleventh-edition/p2001147c9973_29002" TargetMode="External"/><Relationship Id="rId132" Type="http://schemas.openxmlformats.org/officeDocument/2006/relationships/hyperlink" Target="http://accessengineeringlibrary.com/browse/perrys-chemical-engineers-handbook-eighth-edition/p200139d89972_96001" TargetMode="External"/><Relationship Id="rId153" Type="http://schemas.openxmlformats.org/officeDocument/2006/relationships/hyperlink" Target="http://accessengineeringlibrary.com/browse/marks-standard-handbook-for-mechanical-engineers-eleventh-edition/p2001147c9973_29002" TargetMode="External"/><Relationship Id="rId174" Type="http://schemas.openxmlformats.org/officeDocument/2006/relationships/hyperlink" Target="http://accessengineeringlibrary.com/browse/stormwater-collection-systems-design-handbook/p2000a1ff99718.1001?utm_source=Sharp%20Wiers%20SI&amp;utm_medium=Excel&amp;utm_content=StormwaterCollectionMays%2018.4&amp;utm_campaign=contract%20rectangle" TargetMode="External"/><Relationship Id="rId179" Type="http://schemas.openxmlformats.org/officeDocument/2006/relationships/drawing" Target="../drawings/drawing1.xml"/><Relationship Id="rId15" Type="http://schemas.openxmlformats.org/officeDocument/2006/relationships/hyperlink" Target="http://accessengineeringlibrary.com/browse/marks-standard-handbook-for-mechanical-engineers-eleventh-edition/p2001147c9973_29002" TargetMode="External"/><Relationship Id="rId36" Type="http://schemas.openxmlformats.org/officeDocument/2006/relationships/hyperlink" Target="http://accessengineeringlibrary.com/browse/water-quality-and-treatment-a-handbook-on-drinking-water-sixth-edition/p2001c2f699713_1001?s.num=10&amp;q=lime+soda+softening" TargetMode="External"/><Relationship Id="rId57" Type="http://schemas.openxmlformats.org/officeDocument/2006/relationships/hyperlink" Target="http://accessengineeringlibrary.com/browse/perrys-chemical-engineers-handbook-eighth-edition/p200139d89972_420001" TargetMode="External"/><Relationship Id="rId106" Type="http://schemas.openxmlformats.org/officeDocument/2006/relationships/hyperlink" Target="http://accessengineeringlibrary.com/browse/perrys-chemical-engineers-handbook-eighth-edition" TargetMode="External"/><Relationship Id="rId127" Type="http://schemas.openxmlformats.org/officeDocument/2006/relationships/hyperlink" Target="http://accessengineeringlibrary.com/browse/perrys-chemical-engineers-handbook-eighth-edition" TargetMode="External"/><Relationship Id="rId10" Type="http://schemas.openxmlformats.org/officeDocument/2006/relationships/hyperlink" Target="http://accessengineeringlibrary.com/browse/marks-standard-handbook-for-mechanical-engineers-eleventh-edition/p2001147c9973_29002" TargetMode="External"/><Relationship Id="rId31" Type="http://schemas.openxmlformats.org/officeDocument/2006/relationships/hyperlink" Target="http://accessengineeringlibrary.com/browse/marks-standard-handbook-for-mechanical-engineers-eleventh-edition/p2001147c9973_29002" TargetMode="External"/><Relationship Id="rId52" Type="http://schemas.openxmlformats.org/officeDocument/2006/relationships/hyperlink" Target="http://accessengineeringlibrary.com/browse/marks-standard-handbook-for-mechanical-engineers-eleventh-edition" TargetMode="External"/><Relationship Id="rId73" Type="http://schemas.openxmlformats.org/officeDocument/2006/relationships/hyperlink" Target="http://accessengineeringlibrary.com/browse/marks-standard-handbook-for-mechanical-engineers-eleventh-edition/p2001147c9973_29002" TargetMode="External"/><Relationship Id="rId78" Type="http://schemas.openxmlformats.org/officeDocument/2006/relationships/hyperlink" Target="http://accessengineeringlibrary.com/browse/perrys-chemical-engineers-handbook-eighth-edition/p200139d89972_420001" TargetMode="External"/><Relationship Id="rId94" Type="http://schemas.openxmlformats.org/officeDocument/2006/relationships/hyperlink" Target="http://accessengineeringlibrary.com/browse/standard-handbook-for-civil-engineers" TargetMode="External"/><Relationship Id="rId99" Type="http://schemas.openxmlformats.org/officeDocument/2006/relationships/hyperlink" Target="http://accessengineeringlibrary.com/browse/standard-handbook-for-civil-engineers" TargetMode="External"/><Relationship Id="rId101" Type="http://schemas.openxmlformats.org/officeDocument/2006/relationships/hyperlink" Target="http://accessengineeringlibrary.com/browse/marks-standard-handbook-for-mechanical-engineers-eleventh-edition/p2001147c9973_29002" TargetMode="External"/><Relationship Id="rId122" Type="http://schemas.openxmlformats.org/officeDocument/2006/relationships/hyperlink" Target="http://accessengineeringlibrary.com/browse/perrys-chemical-engineers-handbook-eighth-edition/p200139d89972_420001" TargetMode="External"/><Relationship Id="rId143" Type="http://schemas.openxmlformats.org/officeDocument/2006/relationships/hyperlink" Target="http://accessengineeringlibrary.com/browse/water-quality-and-treatment-a-handbook-on-drinking-water-sixth-edition/p2001c2f699713_1001?s.num=10&amp;q=lime+soda+softening" TargetMode="External"/><Relationship Id="rId148" Type="http://schemas.openxmlformats.org/officeDocument/2006/relationships/hyperlink" Target="http://accessengineeringlibrary.com/browse/marks-standard-handbook-for-mechanical-engineers-eleventh-edition/p2001147c9973_29002" TargetMode="External"/><Relationship Id="rId164" Type="http://schemas.openxmlformats.org/officeDocument/2006/relationships/hyperlink" Target="http://accessengineeringlibrary.com/browse/marks-standard-handbook-for-mechanical-engineers-eleventh-edition/p2001147c9973_29002" TargetMode="External"/><Relationship Id="rId169" Type="http://schemas.openxmlformats.org/officeDocument/2006/relationships/hyperlink" Target="http://accessengineeringlibrary.com/browse/marks-standard-handbook-for-mechanical-engineers-eleventh-edition/p2001147c9973_29002" TargetMode="External"/><Relationship Id="rId4" Type="http://schemas.openxmlformats.org/officeDocument/2006/relationships/hyperlink" Target="http://accessengineeringlibrary.com/browse/perrys-chemical-engineers-handbook-eighth-edition/p200139d89972_96001" TargetMode="External"/><Relationship Id="rId9" Type="http://schemas.openxmlformats.org/officeDocument/2006/relationships/hyperlink" Target="http://accessengineeringlibrary.com/browse/marks-standard-handbook-for-mechanical-engineers-eleventh-edition" TargetMode="External"/><Relationship Id="rId26" Type="http://schemas.openxmlformats.org/officeDocument/2006/relationships/hyperlink" Target="http://accessengineeringlibrary.com/browse/marks-standard-handbook-for-mechanical-engineers-eleventh-edition" TargetMode="External"/><Relationship Id="rId47" Type="http://schemas.openxmlformats.org/officeDocument/2006/relationships/hyperlink" Target="http://accessengineeringlibrary.com/browse/standard-handbook-for-civil-engineers/p2000a1f599721_1001" TargetMode="External"/><Relationship Id="rId68" Type="http://schemas.openxmlformats.org/officeDocument/2006/relationships/hyperlink" Target="http://accessengineeringlibrary.com/browse/marks-standard-handbook-for-mechanical-engineers-eleventh-edition/p2001147c9973_29002" TargetMode="External"/><Relationship Id="rId89" Type="http://schemas.openxmlformats.org/officeDocument/2006/relationships/hyperlink" Target="http://accessengineeringlibrary.com/browse/marks-standard-handbook-for-mechanical-engineers-eleventh-edition/p2001147c9973_29002" TargetMode="External"/><Relationship Id="rId112" Type="http://schemas.openxmlformats.org/officeDocument/2006/relationships/hyperlink" Target="http://accessengineeringlibrary.com/browse/perrys-chemical-engineers-handbook-eighth-edition/p200139d89972_96001" TargetMode="External"/><Relationship Id="rId133" Type="http://schemas.openxmlformats.org/officeDocument/2006/relationships/hyperlink" Target="http://accessengineeringlibrary.com/browse/standard-handbook-for-civil-engineers" TargetMode="External"/><Relationship Id="rId154" Type="http://schemas.openxmlformats.org/officeDocument/2006/relationships/hyperlink" Target="http://accessengineeringlibrary.com/browse/standard-handbook-for-civil-engineers" TargetMode="External"/><Relationship Id="rId175" Type="http://schemas.openxmlformats.org/officeDocument/2006/relationships/hyperlink" Target="http://accessengineeringlibrary.com/browse/standard-handbook-for-civil-engineers/p2000a1f599721_1001" TargetMode="External"/><Relationship Id="rId16" Type="http://schemas.openxmlformats.org/officeDocument/2006/relationships/hyperlink" Target="http://accessengineeringlibrary.com/browse/marks-standard-handbook-for-mechanical-engineers-eleventh-edition" TargetMode="External"/><Relationship Id="rId37" Type="http://schemas.openxmlformats.org/officeDocument/2006/relationships/hyperlink" Target="http://accessengineeringlibrary.com/browse/marks-standard-handbook-for-mechanical-engineers-eleventh-edition/p2001147c9973_29002" TargetMode="External"/><Relationship Id="rId58" Type="http://schemas.openxmlformats.org/officeDocument/2006/relationships/hyperlink" Target="http://accessengineeringlibrary.com/browse/water-and-wastewater-engineering-design-principles-and-practice/c9780071713849ch07?q=lime+soda+softening&amp;type=text" TargetMode="External"/><Relationship Id="rId79" Type="http://schemas.openxmlformats.org/officeDocument/2006/relationships/hyperlink" Target="http://accessengineeringlibrary.com/browse/water-and-wastewater-engineering-design-principles-and-practice/c9780071713849ch07?q=lime+soda+softening&amp;type=text" TargetMode="External"/><Relationship Id="rId102" Type="http://schemas.openxmlformats.org/officeDocument/2006/relationships/hyperlink" Target="http://accessengineeringlibrary.com/browse/water-treatment-plant-design-fifth-edition/c9780071745727ch13?s.num=7&amp;q=lime+soda+softening" TargetMode="External"/><Relationship Id="rId123" Type="http://schemas.openxmlformats.org/officeDocument/2006/relationships/hyperlink" Target="http://accessengineeringlibrary.com/browse/perrys-chemical-engineers-handbook-eighth-edition/p200139d89972_420001" TargetMode="External"/><Relationship Id="rId144" Type="http://schemas.openxmlformats.org/officeDocument/2006/relationships/hyperlink" Target="http://accessengineeringlibrary.com/browse/water-and-wastewater-engineering-design-principles-and-practice/c9780071713849ch07?q=lime+soda+softening&amp;type=text" TargetMode="External"/><Relationship Id="rId90" Type="http://schemas.openxmlformats.org/officeDocument/2006/relationships/hyperlink" Target="http://accessengineeringlibrary.com/browse/standard-handbook-for-civil-engineers/p2000a1f599721_1001" TargetMode="External"/><Relationship Id="rId165" Type="http://schemas.openxmlformats.org/officeDocument/2006/relationships/hyperlink" Target="http://accessengineeringlibrary.com/browse/marks-standard-handbook-for-mechanical-engineers-eleventh-edition/p2001147c9973_29002" TargetMode="External"/><Relationship Id="rId27" Type="http://schemas.openxmlformats.org/officeDocument/2006/relationships/hyperlink" Target="http://accessengineeringlibrary.com/browse/marks-standard-handbook-for-mechanical-engineers-eleventh-edition" TargetMode="External"/><Relationship Id="rId48" Type="http://schemas.openxmlformats.org/officeDocument/2006/relationships/hyperlink" Target="http://www.engineeringexceltemplates.com/downloads_main.aspx" TargetMode="External"/><Relationship Id="rId69" Type="http://schemas.openxmlformats.org/officeDocument/2006/relationships/hyperlink" Target="http://accessengineeringlibrary.com/browse/standard-handbook-for-civil-engineers/p2000a1f599721_1001" TargetMode="External"/><Relationship Id="rId113" Type="http://schemas.openxmlformats.org/officeDocument/2006/relationships/hyperlink" Target="http://accessengineeringlibrary.com/browse/perrys-chemical-engineers-handbook-eighth-edition/p200139d89972_420001" TargetMode="External"/><Relationship Id="rId134" Type="http://schemas.openxmlformats.org/officeDocument/2006/relationships/hyperlink" Target="http://accessengineeringlibrary.com/browse/marks-standard-handbook-for-mechanical-engineers-eleventh-edition/p2001147c9973_29002" TargetMode="External"/><Relationship Id="rId80" Type="http://schemas.openxmlformats.org/officeDocument/2006/relationships/hyperlink" Target="http://accessengineeringlibrary.com/browse/standard-handbook-of-environmental-engineering-second-edition/p2000a1f99975_68001?s.num=2&amp;q=lime+soda+softening" TargetMode="External"/><Relationship Id="rId155" Type="http://schemas.openxmlformats.org/officeDocument/2006/relationships/hyperlink" Target="http://accessengineeringlibrary.com/browse/standard-handbook-for-civil-engineers/p2000a1f599721_1001" TargetMode="External"/><Relationship Id="rId176" Type="http://schemas.openxmlformats.org/officeDocument/2006/relationships/hyperlink" Target="http://accessengineeringlibrary.com/browse/standard-handbook-for-civil-engineers/p2000a1f599721_1001?utm_source=Open%20Channel%20US&amp;utm_medium=Excel&amp;utm_content=Ricketts%2021.6.4&amp;utm_campaign=FlowRate" TargetMode="External"/><Relationship Id="rId17" Type="http://schemas.openxmlformats.org/officeDocument/2006/relationships/hyperlink" Target="http://accessengineeringlibrary.com/browse/marks-standard-handbook-for-mechanical-engineers-eleventh-edition" TargetMode="External"/><Relationship Id="rId38" Type="http://schemas.openxmlformats.org/officeDocument/2006/relationships/hyperlink" Target="http://accessengineeringlibrary.com/browse/marks-standard-handbook-for-mechanical-engineers-eleventh-edition/p2001147c9973_29002" TargetMode="External"/><Relationship Id="rId59" Type="http://schemas.openxmlformats.org/officeDocument/2006/relationships/hyperlink" Target="http://accessengineeringlibrary.com/browse/standard-handbook-of-environmental-engineering-second-edition/p2000a1f99975_68001?s.num=2&amp;q=lime+soda+softening" TargetMode="External"/><Relationship Id="rId103" Type="http://schemas.openxmlformats.org/officeDocument/2006/relationships/hyperlink" Target="http://accessengineeringlibrary.com/browse/water-quality-and-treatment-a-handbook-on-drinking-water-sixth-edition/p2001c2f699713_1001?s.num=10&amp;q=lime+soda+softening" TargetMode="External"/><Relationship Id="rId124" Type="http://schemas.openxmlformats.org/officeDocument/2006/relationships/hyperlink" Target="http://accessengineeringlibrary.com/browse/water-and-wastewater-engineering-design-principles-and-practice/c9780071713849ch07?q=lime+soda+softening&amp;type=text" TargetMode="External"/><Relationship Id="rId70" Type="http://schemas.openxmlformats.org/officeDocument/2006/relationships/hyperlink" Target="http://accessengineeringlibrary.com/browse/water-and-wastewater-engineering-design-principles-and-practice/c9780071713849ch07?q=lime+soda+softening&amp;type=text" TargetMode="External"/><Relationship Id="rId91" Type="http://schemas.openxmlformats.org/officeDocument/2006/relationships/hyperlink" Target="http://accessengineeringlibrary.com/browse/marks-standard-handbook-for-mechanical-engineers-eleventh-edition/p2001147c9973_29002" TargetMode="External"/><Relationship Id="rId145" Type="http://schemas.openxmlformats.org/officeDocument/2006/relationships/hyperlink" Target="http://accessengineeringlibrary.com/browse/standard-handbook-of-environmental-engineering-second-edition/p2000a1f99975_68001?s.num=2&amp;q=lime+soda+softening" TargetMode="External"/><Relationship Id="rId166" Type="http://schemas.openxmlformats.org/officeDocument/2006/relationships/hyperlink" Target="http://accessengineeringlibrary.com/browse/perrys-chemical-engineers-handbook-eighth-edition" TargetMode="External"/><Relationship Id="rId1" Type="http://schemas.openxmlformats.org/officeDocument/2006/relationships/hyperlink" Target="http://accessengineeringlibrary.com/browse/marks-standard-handbook-for-mechanical-engineers-eleventh-edition/p2001147c9973_29002"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accessengineeringlibrary.com/browse/perrys-chemical-engineers-handbook-eighth-edition/p200139d89972_420001" TargetMode="External"/><Relationship Id="rId21" Type="http://schemas.openxmlformats.org/officeDocument/2006/relationships/hyperlink" Target="http://www.engineeringexceltemplates.com/downloads_main.aspx" TargetMode="External"/><Relationship Id="rId42" Type="http://schemas.openxmlformats.org/officeDocument/2006/relationships/hyperlink" Target="http://accessengineeringlibrary.com/browse/water-and-wastewater-engineering-design-principles-and-practice/c9780071713849ch07?q=lime+soda+softening&amp;type=text" TargetMode="External"/><Relationship Id="rId63" Type="http://schemas.openxmlformats.org/officeDocument/2006/relationships/hyperlink" Target="http://accessengineeringlibrary.com/browse/perrys-chemical-engineers-handbook-eighth-edition/p200139d89972_96001" TargetMode="External"/><Relationship Id="rId84" Type="http://schemas.openxmlformats.org/officeDocument/2006/relationships/hyperlink" Target="http://accessengineeringlibrary.com/browse/standard-handbook-for-civil-engineers" TargetMode="External"/><Relationship Id="rId138" Type="http://schemas.openxmlformats.org/officeDocument/2006/relationships/hyperlink" Target="http://accessengineeringlibrary.com/browse/water-quality-and-treatment-a-handbook-on-drinking-water-sixth-edition/p2001c2f699713_1001?s.num=10&amp;q=lime+soda+softening" TargetMode="External"/><Relationship Id="rId159" Type="http://schemas.openxmlformats.org/officeDocument/2006/relationships/hyperlink" Target="http://accessengineeringlibrary.com/browse/perrys-chemical-engineers-handbook-eighth-edition/p200139d899706_4001" TargetMode="External"/><Relationship Id="rId107" Type="http://schemas.openxmlformats.org/officeDocument/2006/relationships/hyperlink" Target="http://accessengineeringlibrary.com/browse/perrys-chemical-engineers-handbook-eighth-edition/p200139d89972_96001" TargetMode="External"/><Relationship Id="rId11" Type="http://schemas.openxmlformats.org/officeDocument/2006/relationships/hyperlink" Target="http://accessengineeringlibrary.com/browse/standard-handbook-for-civil-engineers" TargetMode="External"/><Relationship Id="rId32" Type="http://schemas.openxmlformats.org/officeDocument/2006/relationships/hyperlink" Target="http://accessengineeringlibrary.com/browse/water-quality-and-treatment-a-handbook-on-drinking-water-sixth-edition/p2001c2f699713_1001?s.num=10&amp;q=lime+soda+softening" TargetMode="External"/><Relationship Id="rId53" Type="http://schemas.openxmlformats.org/officeDocument/2006/relationships/hyperlink" Target="http://accessengineeringlibrary.com/browse/standard-handbook-for-civil-engineers/p2000a1f599721_1001" TargetMode="External"/><Relationship Id="rId74" Type="http://schemas.openxmlformats.org/officeDocument/2006/relationships/hyperlink" Target="http://accessengineeringlibrary.com/browse/perrys-chemical-engineers-handbook-eighth-edition/p200139d89972_420001" TargetMode="External"/><Relationship Id="rId128" Type="http://schemas.openxmlformats.org/officeDocument/2006/relationships/hyperlink" Target="http://accessengineeringlibrary.com/browse/standard-handbook-for-civil-engineers/p2000a1f599721_1001" TargetMode="External"/><Relationship Id="rId149" Type="http://schemas.openxmlformats.org/officeDocument/2006/relationships/hyperlink" Target="http://accessengineeringlibrary.com/browse/water-and-wastewater-engineering-design-principles-and-practice/c9780071713849ch07?q=lime+soda+softening&amp;type=text" TargetMode="External"/><Relationship Id="rId5" Type="http://schemas.openxmlformats.org/officeDocument/2006/relationships/hyperlink" Target="http://accessengineeringlibrary.com/browse/marks-standard-handbook-for-mechanical-engineers-eleventh-edition" TargetMode="External"/><Relationship Id="rId95" Type="http://schemas.openxmlformats.org/officeDocument/2006/relationships/hyperlink" Target="http://accessengineeringlibrary.com/browse/water-and-wastewater-engineering-design-principles-and-practice/c9780071713849ch07?q=lime+soda+softening&amp;type=text" TargetMode="External"/><Relationship Id="rId160" Type="http://schemas.openxmlformats.org/officeDocument/2006/relationships/hyperlink" Target="http://accessengineeringlibrary.com/browse/perrys-chemical-engineers-handbook-eighth-edition/p200139d899710_6001?utm_source=Sharp%20Wiers%20SI&amp;utm_medium=Excel&amp;utm_content=Perrys%2010.1.18&amp;utm_campaign=contract%20rectangle" TargetMode="External"/><Relationship Id="rId22" Type="http://schemas.openxmlformats.org/officeDocument/2006/relationships/hyperlink" Target="http://accessengineeringlibrary.com/browse/marks-standard-handbook-for-mechanical-engineers-eleventh-edition" TargetMode="External"/><Relationship Id="rId43" Type="http://schemas.openxmlformats.org/officeDocument/2006/relationships/hyperlink" Target="http://accessengineeringlibrary.com/browse/marks-standard-handbook-for-mechanical-engineers-eleventh-edition/p2001147c9973_29002" TargetMode="External"/><Relationship Id="rId64" Type="http://schemas.openxmlformats.org/officeDocument/2006/relationships/hyperlink" Target="http://accessengineeringlibrary.com/browse/perrys-chemical-engineers-handbook-eighth-edition/p200139d89972_96001" TargetMode="External"/><Relationship Id="rId118" Type="http://schemas.openxmlformats.org/officeDocument/2006/relationships/hyperlink" Target="http://accessengineeringlibrary.com/browse/standard-handbook-of-environmental-engineering-second-edition/p2000a1f99975_68001?s.num=2&amp;q=lime+soda+softening" TargetMode="External"/><Relationship Id="rId139" Type="http://schemas.openxmlformats.org/officeDocument/2006/relationships/hyperlink" Target="http://accessengineeringlibrary.com/browse/marks-standard-handbook-for-mechanical-engineers-eleventh-edition/p2001147c9973_29002" TargetMode="External"/><Relationship Id="rId85" Type="http://schemas.openxmlformats.org/officeDocument/2006/relationships/hyperlink" Target="http://accessengineeringlibrary.com/browse/marks-standard-handbook-for-mechanical-engineers-eleventh-edition/p2001147c9973_29002" TargetMode="External"/><Relationship Id="rId150" Type="http://schemas.openxmlformats.org/officeDocument/2006/relationships/hyperlink" Target="http://accessengineeringlibrary.com/browse/standard-handbook-of-environmental-engineering-second-edition/p2000a1f99975_68001?s.num=2&amp;q=lime+soda+softening" TargetMode="External"/><Relationship Id="rId12" Type="http://schemas.openxmlformats.org/officeDocument/2006/relationships/hyperlink" Target="http://accessengineeringlibrary.com/browse/marks-standard-handbook-for-mechanical-engineers-eleventh-edition/p2001147c9973_29002" TargetMode="External"/><Relationship Id="rId17" Type="http://schemas.openxmlformats.org/officeDocument/2006/relationships/hyperlink" Target="http://accessengineeringlibrary.com/browse/marks-standard-handbook-for-mechanical-engineers-eleventh-edition" TargetMode="External"/><Relationship Id="rId33" Type="http://schemas.openxmlformats.org/officeDocument/2006/relationships/hyperlink" Target="http://accessengineeringlibrary.com/browse/water-and-wastewater-engineering-design-principles-and-practice/c9780071713849ch07?q=lime+soda+softening&amp;type=text" TargetMode="External"/><Relationship Id="rId38" Type="http://schemas.openxmlformats.org/officeDocument/2006/relationships/hyperlink" Target="http://accessengineeringlibrary.com/browse/marks-standard-handbook-for-mechanical-engineers-eleventh-edition/p2001147c9973_29002" TargetMode="External"/><Relationship Id="rId59" Type="http://schemas.openxmlformats.org/officeDocument/2006/relationships/hyperlink" Target="http://accessengineeringlibrary.com/browse/perrys-chemical-engineers-handbook-eighth-edition" TargetMode="External"/><Relationship Id="rId103" Type="http://schemas.openxmlformats.org/officeDocument/2006/relationships/hyperlink" Target="http://accessengineeringlibrary.com/browse/standard-handbook-for-civil-engineers/p2000a1f599721_1001" TargetMode="External"/><Relationship Id="rId108" Type="http://schemas.openxmlformats.org/officeDocument/2006/relationships/hyperlink" Target="http://accessengineeringlibrary.com/browse/standard-handbook-for-civil-engineers/p2000a1f599721_1001" TargetMode="External"/><Relationship Id="rId124" Type="http://schemas.openxmlformats.org/officeDocument/2006/relationships/hyperlink" Target="http://accessengineeringlibrary.com/browse/marks-standard-handbook-for-mechanical-engineers-eleventh-edition/p2001147c9973_29002" TargetMode="External"/><Relationship Id="rId129" Type="http://schemas.openxmlformats.org/officeDocument/2006/relationships/hyperlink" Target="http://accessengineeringlibrary.com/browse/marks-standard-handbook-for-mechanical-engineers-eleventh-edition/p2001147c9973_29002" TargetMode="External"/><Relationship Id="rId54" Type="http://schemas.openxmlformats.org/officeDocument/2006/relationships/hyperlink" Target="http://accessengineeringlibrary.com/browse/perrys-chemical-engineers-handbook-eighth-edition/p200139d89972_420001" TargetMode="External"/><Relationship Id="rId70" Type="http://schemas.openxmlformats.org/officeDocument/2006/relationships/hyperlink" Target="http://accessengineeringlibrary.com/browse/marks-standard-handbook-for-mechanical-engineers-eleventh-edition/p2001147c9973_29002" TargetMode="External"/><Relationship Id="rId75" Type="http://schemas.openxmlformats.org/officeDocument/2006/relationships/hyperlink" Target="http://accessengineeringlibrary.com/browse/perrys-chemical-engineers-handbook-eighth-edition/p200139d89972_420001" TargetMode="External"/><Relationship Id="rId91" Type="http://schemas.openxmlformats.org/officeDocument/2006/relationships/hyperlink" Target="http://accessengineeringlibrary.com/browse/standard-handbook-for-civil-engineers/p2000a1f599721_1001" TargetMode="External"/><Relationship Id="rId96" Type="http://schemas.openxmlformats.org/officeDocument/2006/relationships/hyperlink" Target="http://accessengineeringlibrary.com/browse/marks-standard-handbook-for-mechanical-engineers-eleventh-edition/p2001147c9973_29002" TargetMode="External"/><Relationship Id="rId140" Type="http://schemas.openxmlformats.org/officeDocument/2006/relationships/hyperlink" Target="http://accessengineeringlibrary.com/browse/perrys-chemical-engineers-handbook-eighth-edition/p200139d89972_96001" TargetMode="External"/><Relationship Id="rId145" Type="http://schemas.openxmlformats.org/officeDocument/2006/relationships/hyperlink" Target="http://accessengineeringlibrary.com/browse/standard-handbook-for-civil-engineers" TargetMode="External"/><Relationship Id="rId161" Type="http://schemas.openxmlformats.org/officeDocument/2006/relationships/hyperlink" Target="http://accessengineeringlibrary.com/browse/marks-standard-handbook-for-mechanical-engineers-eleventh-edition/p2001147c9973_29002" TargetMode="External"/><Relationship Id="rId166" Type="http://schemas.openxmlformats.org/officeDocument/2006/relationships/hyperlink" Target="http://accessengineeringlibrary.com/browse/civil-engineering-all-in-one-pe-exam-guide-breadth-and-depth-third-edition/c9780071821957ch303?utm_source=Sharp%20Wiers%20SI&amp;utm_medium=Excel&amp;utm_content=Goswami%20303.19.1" TargetMode="External"/><Relationship Id="rId1" Type="http://schemas.openxmlformats.org/officeDocument/2006/relationships/hyperlink" Target="http://accessengineeringlibrary.com/browse/marks-standard-handbook-for-mechanical-engineers-eleventh-edition/p2001147c9973_29002" TargetMode="External"/><Relationship Id="rId6" Type="http://schemas.openxmlformats.org/officeDocument/2006/relationships/hyperlink" Target="http://accessengineeringlibrary.com/browse/marks-standard-handbook-for-mechanical-engineers-eleventh-edition/p2001147c9973_29002" TargetMode="External"/><Relationship Id="rId23" Type="http://schemas.openxmlformats.org/officeDocument/2006/relationships/hyperlink" Target="http://accessengineeringlibrary.com/browse/marks-standard-handbook-for-mechanical-engineers-eleventh-edition/p2001147c9973_29002" TargetMode="External"/><Relationship Id="rId28" Type="http://schemas.openxmlformats.org/officeDocument/2006/relationships/hyperlink" Target="http://accessengineeringlibrary.com/browse/water-and-wastewater-engineering-design-principles-and-practice/c9780071713849ch07?q=lime+soda+softening&amp;type=text" TargetMode="External"/><Relationship Id="rId49" Type="http://schemas.openxmlformats.org/officeDocument/2006/relationships/hyperlink" Target="http://accessengineeringlibrary.com/browse/marks-standard-handbook-for-mechanical-engineers-eleventh-edition" TargetMode="External"/><Relationship Id="rId114" Type="http://schemas.openxmlformats.org/officeDocument/2006/relationships/hyperlink" Target="http://accessengineeringlibrary.com/browse/standard-handbook-for-civil-engineers/p2000a1f599721_1001" TargetMode="External"/><Relationship Id="rId119" Type="http://schemas.openxmlformats.org/officeDocument/2006/relationships/hyperlink" Target="http://accessengineeringlibrary.com/browse/water-quality-and-treatment-a-handbook-on-drinking-water-sixth-edition/p2001c2f699713_1001?s.num=10&amp;q=lime+soda+softening" TargetMode="External"/><Relationship Id="rId44" Type="http://schemas.openxmlformats.org/officeDocument/2006/relationships/hyperlink" Target="http://accessengineeringlibrary.com/browse/marks-standard-handbook-for-mechanical-engineers-eleventh-edition" TargetMode="External"/><Relationship Id="rId60" Type="http://schemas.openxmlformats.org/officeDocument/2006/relationships/hyperlink" Target="http://accessengineeringlibrary.com/browse/perrys-chemical-engineers-handbook-eighth-edition" TargetMode="External"/><Relationship Id="rId65" Type="http://schemas.openxmlformats.org/officeDocument/2006/relationships/hyperlink" Target="http://accessengineeringlibrary.com/browse/marks-standard-handbook-for-mechanical-engineers-eleventh-edition/p2001147c9973_29002" TargetMode="External"/><Relationship Id="rId81" Type="http://schemas.openxmlformats.org/officeDocument/2006/relationships/hyperlink" Target="http://accessengineeringlibrary.com/browse/marks-standard-handbook-for-mechanical-engineers-eleventh-edition/p2001147c9973_29002" TargetMode="External"/><Relationship Id="rId86" Type="http://schemas.openxmlformats.org/officeDocument/2006/relationships/hyperlink" Target="http://accessengineeringlibrary.com/browse/standard-handbook-for-civil-engineers/p2000a1f599721_1001" TargetMode="External"/><Relationship Id="rId130" Type="http://schemas.openxmlformats.org/officeDocument/2006/relationships/hyperlink" Target="http://accessengineeringlibrary.com/browse/marks-standard-handbook-for-mechanical-engineers-eleventh-edition/p2001147c9973_29002" TargetMode="External"/><Relationship Id="rId135" Type="http://schemas.openxmlformats.org/officeDocument/2006/relationships/hyperlink" Target="http://accessengineeringlibrary.com/browse/water-quality-and-treatment-a-handbook-on-drinking-water-sixth-edition/p2001c2f699713_1001?s.num=10&amp;q=lime+soda+softening" TargetMode="External"/><Relationship Id="rId151" Type="http://schemas.openxmlformats.org/officeDocument/2006/relationships/hyperlink" Target="http://accessengineeringlibrary.com/browse/water-quality-and-treatment-a-handbook-on-drinking-water-sixth-edition/p2001c2f699713_1001?s.num=10&amp;q=lime+soda+softening" TargetMode="External"/><Relationship Id="rId156" Type="http://schemas.openxmlformats.org/officeDocument/2006/relationships/hyperlink" Target="http://accessengineeringlibrary.com/browse/perrys-chemical-engineers-handbook-eighth-edition/p200139d899706_4001" TargetMode="External"/><Relationship Id="rId13" Type="http://schemas.openxmlformats.org/officeDocument/2006/relationships/hyperlink" Target="http://accessengineeringlibrary.com/browse/marks-standard-handbook-for-mechanical-engineers-eleventh-edition/p2001147c9973_29002" TargetMode="External"/><Relationship Id="rId18" Type="http://schemas.openxmlformats.org/officeDocument/2006/relationships/hyperlink" Target="http://accessengineeringlibrary.com/browse/standard-handbook-for-civil-engineers" TargetMode="External"/><Relationship Id="rId39" Type="http://schemas.openxmlformats.org/officeDocument/2006/relationships/hyperlink" Target="http://www.engineeringexceltemplates.com/downloads_main.aspx" TargetMode="External"/><Relationship Id="rId109" Type="http://schemas.openxmlformats.org/officeDocument/2006/relationships/hyperlink" Target="http://accessengineeringlibrary.com/browse/standard-handbook-for-civil-engineers" TargetMode="External"/><Relationship Id="rId34" Type="http://schemas.openxmlformats.org/officeDocument/2006/relationships/hyperlink" Target="http://accessengineeringlibrary.com/browse/standard-handbook-of-environmental-engineering-second-edition/p2000a1f99975_68001?s.num=2&amp;q=lime+soda+softening" TargetMode="External"/><Relationship Id="rId50" Type="http://schemas.openxmlformats.org/officeDocument/2006/relationships/hyperlink" Target="http://accessengineeringlibrary.com/browse/marks-standard-handbook-for-mechanical-engineers-eleventh-edition" TargetMode="External"/><Relationship Id="rId55" Type="http://schemas.openxmlformats.org/officeDocument/2006/relationships/hyperlink" Target="http://accessengineeringlibrary.com/browse/water-and-wastewater-engineering-design-principles-and-practice/c9780071713849ch07?q=lime+soda+softening&amp;type=text" TargetMode="External"/><Relationship Id="rId76" Type="http://schemas.openxmlformats.org/officeDocument/2006/relationships/hyperlink" Target="http://accessengineeringlibrary.com/browse/water-and-wastewater-engineering-design-principles-and-practice/c9780071713849ch07?q=lime+soda+softening&amp;type=text" TargetMode="External"/><Relationship Id="rId97" Type="http://schemas.openxmlformats.org/officeDocument/2006/relationships/hyperlink" Target="http://accessengineeringlibrary.com/browse/water-treatment-plant-design-fifth-edition/c9780071745727ch13?s.num=7&amp;q=lime+soda+softening" TargetMode="External"/><Relationship Id="rId104" Type="http://schemas.openxmlformats.org/officeDocument/2006/relationships/hyperlink" Target="http://accessengineeringlibrary.com/browse/perrys-chemical-engineers-handbook-eighth-edition" TargetMode="External"/><Relationship Id="rId120" Type="http://schemas.openxmlformats.org/officeDocument/2006/relationships/hyperlink" Target="http://accessengineeringlibrary.com/browse/perrys-chemical-engineers-handbook-eighth-edition" TargetMode="External"/><Relationship Id="rId125" Type="http://schemas.openxmlformats.org/officeDocument/2006/relationships/hyperlink" Target="http://accessengineeringlibrary.com/browse/perrys-chemical-engineers-handbook-eighth-edition/p200139d89972_96001" TargetMode="External"/><Relationship Id="rId141" Type="http://schemas.openxmlformats.org/officeDocument/2006/relationships/hyperlink" Target="http://accessengineeringlibrary.com/browse/perrys-chemical-engineers-handbook-eighth-edition/p200139d89972_420001" TargetMode="External"/><Relationship Id="rId146" Type="http://schemas.openxmlformats.org/officeDocument/2006/relationships/hyperlink" Target="http://www.engineeringexceltemplates.com/downloads_main.aspx" TargetMode="External"/><Relationship Id="rId167" Type="http://schemas.openxmlformats.org/officeDocument/2006/relationships/printerSettings" Target="../printerSettings/printerSettings3.bin"/><Relationship Id="rId7" Type="http://schemas.openxmlformats.org/officeDocument/2006/relationships/hyperlink" Target="http://accessengineeringlibrary.com/browse/standard-handbook-for-civil-engineers" TargetMode="External"/><Relationship Id="rId71" Type="http://schemas.openxmlformats.org/officeDocument/2006/relationships/hyperlink" Target="http://accessengineeringlibrary.com/browse/marks-standard-handbook-for-mechanical-engineers-eleventh-edition/p2001147c9973_29002" TargetMode="External"/><Relationship Id="rId92" Type="http://schemas.openxmlformats.org/officeDocument/2006/relationships/hyperlink" Target="http://www.engineeringexceltemplates.com/downloads_main.aspx" TargetMode="External"/><Relationship Id="rId162" Type="http://schemas.openxmlformats.org/officeDocument/2006/relationships/hyperlink" Target="http://accessengineeringlibrary.com/browse/civil-engineering-formulas-second-edition/p20019d2e9970291001?utm_source=Sharp%20Wiers%20SI&amp;utm_medium=Excel&amp;utm_content=CivilEngFormulas%2012.20&amp;utm_campaign=contract%20rectangle" TargetMode="External"/><Relationship Id="rId2" Type="http://schemas.openxmlformats.org/officeDocument/2006/relationships/hyperlink" Target="http://accessengineeringlibrary.com/browse/marks-standard-handbook-for-mechanical-engineers-eleventh-edition/p2001147c9973_29002" TargetMode="External"/><Relationship Id="rId29" Type="http://schemas.openxmlformats.org/officeDocument/2006/relationships/hyperlink" Target="http://accessengineeringlibrary.com/browse/standard-handbook-for-civil-engineers" TargetMode="External"/><Relationship Id="rId24" Type="http://schemas.openxmlformats.org/officeDocument/2006/relationships/hyperlink" Target="http://accessengineeringlibrary.com/browse/marks-standard-handbook-for-mechanical-engineers-eleventh-edition/p2001147c9973_29002" TargetMode="External"/><Relationship Id="rId40" Type="http://schemas.openxmlformats.org/officeDocument/2006/relationships/hyperlink" Target="http://accessengineeringlibrary.com/browse/perrys-chemical-engineers-handbook-eighth-edition" TargetMode="External"/><Relationship Id="rId45" Type="http://schemas.openxmlformats.org/officeDocument/2006/relationships/hyperlink" Target="http://accessengineeringlibrary.com/browse/standard-handbook-for-civil-engineers" TargetMode="External"/><Relationship Id="rId66" Type="http://schemas.openxmlformats.org/officeDocument/2006/relationships/hyperlink" Target="http://accessengineeringlibrary.com/browse/marks-standard-handbook-for-mechanical-engineers-eleventh-edition/p2001147c9973_29002" TargetMode="External"/><Relationship Id="rId87" Type="http://schemas.openxmlformats.org/officeDocument/2006/relationships/hyperlink" Target="http://accessengineeringlibrary.com/browse/marks-standard-handbook-for-mechanical-engineers-eleventh-edition/p2001147c9973_29002" TargetMode="External"/><Relationship Id="rId110" Type="http://schemas.openxmlformats.org/officeDocument/2006/relationships/hyperlink" Target="http://accessengineeringlibrary.com/browse/marks-standard-handbook-for-mechanical-engineers-eleventh-edition" TargetMode="External"/><Relationship Id="rId115" Type="http://schemas.openxmlformats.org/officeDocument/2006/relationships/hyperlink" Target="http://accessengineeringlibrary.com/browse/marks-standard-handbook-for-mechanical-engineers-eleventh-edition/p2001147c9973_29002" TargetMode="External"/><Relationship Id="rId131" Type="http://schemas.openxmlformats.org/officeDocument/2006/relationships/hyperlink" Target="http://accessengineeringlibrary.com/browse/marks-standard-handbook-for-mechanical-engineers-eleventh-edition/p2001147c9973_29002" TargetMode="External"/><Relationship Id="rId136" Type="http://schemas.openxmlformats.org/officeDocument/2006/relationships/hyperlink" Target="http://accessengineeringlibrary.com/browse/water-and-wastewater-engineering-design-principles-and-practice/c9780071713849ch07?q=lime+soda+softening&amp;type=text" TargetMode="External"/><Relationship Id="rId157" Type="http://schemas.openxmlformats.org/officeDocument/2006/relationships/hyperlink" Target="http://accessengineeringlibrary.com/browse/perrys-chemical-engineers-handbook-eighth-edition/p200139d899710_6001?utm_source=Sharp%20Wiers%20SI&amp;utm_medium=Excel&amp;utm_content=Perrys%20E10.39&amp;utm_campaign=contract%20rectangle" TargetMode="External"/><Relationship Id="rId61" Type="http://schemas.openxmlformats.org/officeDocument/2006/relationships/hyperlink" Target="http://accessengineeringlibrary.com/browse/standard-handbook-for-civil-engineers/p2000a1f599721_1001" TargetMode="External"/><Relationship Id="rId82" Type="http://schemas.openxmlformats.org/officeDocument/2006/relationships/hyperlink" Target="http://accessengineeringlibrary.com/browse/perrys-chemical-engineers-handbook-eighth-edition/p200139d89972_420001" TargetMode="External"/><Relationship Id="rId152" Type="http://schemas.openxmlformats.org/officeDocument/2006/relationships/hyperlink" Target="http://accessengineeringlibrary.com/browse/water-treatment-plant-design-fifth-edition/c9780071745727ch13?s.num=7&amp;q=lime+soda+softening" TargetMode="External"/><Relationship Id="rId19" Type="http://schemas.openxmlformats.org/officeDocument/2006/relationships/hyperlink" Target="http://accessengineeringlibrary.com/browse/standard-handbook-for-civil-engineers/p2000a1f599721_1001" TargetMode="External"/><Relationship Id="rId14" Type="http://schemas.openxmlformats.org/officeDocument/2006/relationships/hyperlink" Target="http://accessengineeringlibrary.com/browse/water-and-wastewater-engineering-design-principles-and-practice/c9780071713849ch07?q=lime+soda+softening&amp;type=text" TargetMode="External"/><Relationship Id="rId30" Type="http://schemas.openxmlformats.org/officeDocument/2006/relationships/hyperlink" Target="http://accessengineeringlibrary.com/browse/perrys-chemical-engineers-handbook-eighth-edition/p200139d89972_420001" TargetMode="External"/><Relationship Id="rId35" Type="http://schemas.openxmlformats.org/officeDocument/2006/relationships/hyperlink" Target="http://accessengineeringlibrary.com/browse/water-treatment-plant-design-fifth-edition/c9780071745727ch13?s.num=7&amp;q=lime+soda+softening" TargetMode="External"/><Relationship Id="rId56" Type="http://schemas.openxmlformats.org/officeDocument/2006/relationships/hyperlink" Target="http://accessengineeringlibrary.com/browse/marks-standard-handbook-for-mechanical-engineers-eleventh-edition/p2001147c9973_29002" TargetMode="External"/><Relationship Id="rId77" Type="http://schemas.openxmlformats.org/officeDocument/2006/relationships/hyperlink" Target="http://accessengineeringlibrary.com/browse/standard-handbook-of-environmental-engineering-second-edition/p2000a1f99975_68001?s.num=2&amp;q=lime+soda+softening" TargetMode="External"/><Relationship Id="rId100" Type="http://schemas.openxmlformats.org/officeDocument/2006/relationships/hyperlink" Target="http://accessengineeringlibrary.com/browse/marks-standard-handbook-for-mechanical-engineers-eleventh-edition/p2001147c9973_29002" TargetMode="External"/><Relationship Id="rId105" Type="http://schemas.openxmlformats.org/officeDocument/2006/relationships/hyperlink" Target="http://accessengineeringlibrary.com/browse/perrys-chemical-engineers-handbook-eighth-edition" TargetMode="External"/><Relationship Id="rId126" Type="http://schemas.openxmlformats.org/officeDocument/2006/relationships/hyperlink" Target="http://accessengineeringlibrary.com/browse/standard-handbook-for-civil-engineers" TargetMode="External"/><Relationship Id="rId147" Type="http://schemas.openxmlformats.org/officeDocument/2006/relationships/hyperlink" Target="http://accessengineeringlibrary.com/browse/standard-handbook-for-civil-engineers/p2000a1f599721_1001" TargetMode="External"/><Relationship Id="rId168" Type="http://schemas.openxmlformats.org/officeDocument/2006/relationships/drawing" Target="../drawings/drawing2.xml"/><Relationship Id="rId8" Type="http://schemas.openxmlformats.org/officeDocument/2006/relationships/hyperlink" Target="http://accessengineeringlibrary.com/browse/marks-standard-handbook-for-mechanical-engineers-eleventh-edition/p2001147c9973_29002" TargetMode="External"/><Relationship Id="rId51" Type="http://schemas.openxmlformats.org/officeDocument/2006/relationships/hyperlink" Target="http://accessengineeringlibrary.com/browse/marks-standard-handbook-for-mechanical-engineers-eleventh-edition" TargetMode="External"/><Relationship Id="rId72" Type="http://schemas.openxmlformats.org/officeDocument/2006/relationships/hyperlink" Target="http://accessengineeringlibrary.com/browse/marks-standard-handbook-for-mechanical-engineers-eleventh-edition/p2001147c9973_29002" TargetMode="External"/><Relationship Id="rId93" Type="http://schemas.openxmlformats.org/officeDocument/2006/relationships/hyperlink" Target="http://accessengineeringlibrary.com/browse/marks-standard-handbook-for-mechanical-engineers-eleventh-edition" TargetMode="External"/><Relationship Id="rId98" Type="http://schemas.openxmlformats.org/officeDocument/2006/relationships/hyperlink" Target="http://accessengineeringlibrary.com/browse/water-quality-and-treatment-a-handbook-on-drinking-water-sixth-edition/p2001c2f699713_1001?s.num=10&amp;q=lime+soda+softening" TargetMode="External"/><Relationship Id="rId121" Type="http://schemas.openxmlformats.org/officeDocument/2006/relationships/hyperlink" Target="http://accessengineeringlibrary.com/browse/perrys-chemical-engineers-handbook-eighth-edition" TargetMode="External"/><Relationship Id="rId142" Type="http://schemas.openxmlformats.org/officeDocument/2006/relationships/hyperlink" Target="http://accessengineeringlibrary.com/browse/standard-handbook-for-civil-engineers" TargetMode="External"/><Relationship Id="rId163" Type="http://schemas.openxmlformats.org/officeDocument/2006/relationships/hyperlink" Target="http://accessengineeringlibrary.com/browse/stormwater-collection-systems-design-handbook/p2000a1ff99718.1001?utm_source=Sharp%20Wiers%20SI&amp;utm_medium=Excel&amp;utm_content=StormwaterCollectionMays%2018.4&amp;utm_campaign=contract%20rectangle" TargetMode="External"/><Relationship Id="rId3" Type="http://schemas.openxmlformats.org/officeDocument/2006/relationships/hyperlink" Target="http://accessengineeringlibrary.com/browse/perrys-chemical-engineers-handbook-eighth-edition/p200139d89972_96001" TargetMode="External"/><Relationship Id="rId25" Type="http://schemas.openxmlformats.org/officeDocument/2006/relationships/hyperlink" Target="http://accessengineeringlibrary.com/browse/marks-standard-handbook-for-mechanical-engineers-eleventh-edition" TargetMode="External"/><Relationship Id="rId46" Type="http://schemas.openxmlformats.org/officeDocument/2006/relationships/hyperlink" Target="http://accessengineeringlibrary.com/browse/standard-handbook-for-civil-engineers/p2000a1f599721_1001" TargetMode="External"/><Relationship Id="rId67" Type="http://schemas.openxmlformats.org/officeDocument/2006/relationships/hyperlink" Target="http://accessengineeringlibrary.com/browse/standard-handbook-for-civil-engineers/p2000a1f599721_1001" TargetMode="External"/><Relationship Id="rId116" Type="http://schemas.openxmlformats.org/officeDocument/2006/relationships/hyperlink" Target="http://accessengineeringlibrary.com/browse/perrys-chemical-engineers-handbook-eighth-edition/p200139d89972_420001" TargetMode="External"/><Relationship Id="rId137" Type="http://schemas.openxmlformats.org/officeDocument/2006/relationships/hyperlink" Target="http://accessengineeringlibrary.com/browse/marks-standard-handbook-for-mechanical-engineers-eleventh-edition/p2001147c9973_29002" TargetMode="External"/><Relationship Id="rId158" Type="http://schemas.openxmlformats.org/officeDocument/2006/relationships/hyperlink" Target="http://accessengineeringlibrary.com/browse/marks-standard-handbook-for-mechanical-engineers-eleventh-edition/p2001147c9973_29002" TargetMode="External"/><Relationship Id="rId20" Type="http://schemas.openxmlformats.org/officeDocument/2006/relationships/hyperlink" Target="http://www.engineeringexceltemplates.com/downloads_main.aspx" TargetMode="External"/><Relationship Id="rId41" Type="http://schemas.openxmlformats.org/officeDocument/2006/relationships/hyperlink" Target="http://accessengineeringlibrary.com/browse/marks-standard-handbook-for-mechanical-engineers-eleventh-edition/p2001147c9973_29002" TargetMode="External"/><Relationship Id="rId62" Type="http://schemas.openxmlformats.org/officeDocument/2006/relationships/hyperlink" Target="http://accessengineeringlibrary.com/browse/marks-standard-handbook-for-mechanical-engineers-eleventh-edition/p2001147c9973_29002" TargetMode="External"/><Relationship Id="rId83" Type="http://schemas.openxmlformats.org/officeDocument/2006/relationships/hyperlink" Target="http://accessengineeringlibrary.com/browse/marks-standard-handbook-for-mechanical-engineers-eleventh-edition/p2001147c9973_29002" TargetMode="External"/><Relationship Id="rId88" Type="http://schemas.openxmlformats.org/officeDocument/2006/relationships/hyperlink" Target="http://accessengineeringlibrary.com/browse/marks-standard-handbook-for-mechanical-engineers-eleventh-edition" TargetMode="External"/><Relationship Id="rId111" Type="http://schemas.openxmlformats.org/officeDocument/2006/relationships/hyperlink" Target="http://accessengineeringlibrary.com/browse/marks-standard-handbook-for-mechanical-engineers-eleventh-edition" TargetMode="External"/><Relationship Id="rId132" Type="http://schemas.openxmlformats.org/officeDocument/2006/relationships/hyperlink" Target="http://accessengineeringlibrary.com/browse/perrys-chemical-engineers-handbook-eighth-edition/p200139d89972_420001" TargetMode="External"/><Relationship Id="rId153" Type="http://schemas.openxmlformats.org/officeDocument/2006/relationships/hyperlink" Target="http://accessengineeringlibrary.com/browse/water-quality-and-treatment-a-handbook-on-drinking-water-sixth-edition/p2001c2f699713_1001?s.num=10&amp;q=lime+soda+softening" TargetMode="External"/><Relationship Id="rId15" Type="http://schemas.openxmlformats.org/officeDocument/2006/relationships/hyperlink" Target="http://accessengineeringlibrary.com/browse/marks-standard-handbook-for-mechanical-engineers-eleventh-edition/p2001147c9973_29002" TargetMode="External"/><Relationship Id="rId36" Type="http://schemas.openxmlformats.org/officeDocument/2006/relationships/hyperlink" Target="http://accessengineeringlibrary.com/browse/water-quality-and-treatment-a-handbook-on-drinking-water-sixth-edition/p2001c2f699713_1001?s.num=10&amp;q=lime+soda+softening" TargetMode="External"/><Relationship Id="rId57" Type="http://schemas.openxmlformats.org/officeDocument/2006/relationships/hyperlink" Target="http://accessengineeringlibrary.com/browse/standard-handbook-of-environmental-engineering-second-edition/p2000a1f99975_68001?s.num=2&amp;q=lime+soda+softening" TargetMode="External"/><Relationship Id="rId106" Type="http://schemas.openxmlformats.org/officeDocument/2006/relationships/hyperlink" Target="http://accessengineeringlibrary.com/browse/marks-standard-handbook-for-mechanical-engineers-eleventh-edition/p2001147c9973_29002" TargetMode="External"/><Relationship Id="rId127" Type="http://schemas.openxmlformats.org/officeDocument/2006/relationships/hyperlink" Target="http://accessengineeringlibrary.com/browse/marks-standard-handbook-for-mechanical-engineers-eleventh-edition/p2001147c9973_29002" TargetMode="External"/><Relationship Id="rId10" Type="http://schemas.openxmlformats.org/officeDocument/2006/relationships/hyperlink" Target="http://accessengineeringlibrary.com/browse/marks-standard-handbook-for-mechanical-engineers-eleventh-edition/p2001147c9973_29002" TargetMode="External"/><Relationship Id="rId31" Type="http://schemas.openxmlformats.org/officeDocument/2006/relationships/hyperlink" Target="http://accessengineeringlibrary.com/browse/marks-standard-handbook-for-mechanical-engineers-eleventh-edition/p2001147c9973_29002" TargetMode="External"/><Relationship Id="rId52" Type="http://schemas.openxmlformats.org/officeDocument/2006/relationships/hyperlink" Target="http://accessengineeringlibrary.com/browse/standard-handbook-for-civil-engineers" TargetMode="External"/><Relationship Id="rId73" Type="http://schemas.openxmlformats.org/officeDocument/2006/relationships/hyperlink" Target="http://accessengineeringlibrary.com/browse/perrys-chemical-engineers-handbook-eighth-edition/p200139d89972_420001" TargetMode="External"/><Relationship Id="rId78" Type="http://schemas.openxmlformats.org/officeDocument/2006/relationships/hyperlink" Target="http://accessengineeringlibrary.com/browse/water-quality-and-treatment-a-handbook-on-drinking-water-sixth-edition/p2001c2f699713_1001?s.num=10&amp;q=lime+soda+softening" TargetMode="External"/><Relationship Id="rId94" Type="http://schemas.openxmlformats.org/officeDocument/2006/relationships/hyperlink" Target="http://accessengineeringlibrary.com/browse/marks-standard-handbook-for-mechanical-engineers-eleventh-edition" TargetMode="External"/><Relationship Id="rId99" Type="http://schemas.openxmlformats.org/officeDocument/2006/relationships/hyperlink" Target="http://accessengineeringlibrary.com/browse/marks-standard-handbook-for-mechanical-engineers-eleventh-edition/p2001147c9973_29002" TargetMode="External"/><Relationship Id="rId101" Type="http://schemas.openxmlformats.org/officeDocument/2006/relationships/hyperlink" Target="http://accessengineeringlibrary.com/browse/perrys-chemical-engineers-handbook-eighth-edition" TargetMode="External"/><Relationship Id="rId122" Type="http://schemas.openxmlformats.org/officeDocument/2006/relationships/hyperlink" Target="http://accessengineeringlibrary.com/browse/standard-handbook-for-civil-engineers/p2000a1f599721_1001" TargetMode="External"/><Relationship Id="rId143" Type="http://schemas.openxmlformats.org/officeDocument/2006/relationships/hyperlink" Target="http://accessengineeringlibrary.com/browse/marks-standard-handbook-for-mechanical-engineers-eleventh-edition/p2001147c9973_29002" TargetMode="External"/><Relationship Id="rId148" Type="http://schemas.openxmlformats.org/officeDocument/2006/relationships/hyperlink" Target="http://accessengineeringlibrary.com/browse/perrys-chemical-engineers-handbook-eighth-edition/p200139d89972_420001" TargetMode="External"/><Relationship Id="rId164" Type="http://schemas.openxmlformats.org/officeDocument/2006/relationships/hyperlink" Target="http://accessengineeringlibrary.com/browse/standard-handbook-for-civil-engineers/p2000a1f599721_1001" TargetMode="External"/><Relationship Id="rId4" Type="http://schemas.openxmlformats.org/officeDocument/2006/relationships/hyperlink" Target="http://accessengineeringlibrary.com/browse/perrys-chemical-engineers-handbook-eighth-edition/p200139d89972_96001" TargetMode="External"/><Relationship Id="rId9" Type="http://schemas.openxmlformats.org/officeDocument/2006/relationships/hyperlink" Target="http://accessengineeringlibrary.com/browse/marks-standard-handbook-for-mechanical-engineers-eleventh-edition" TargetMode="External"/><Relationship Id="rId26" Type="http://schemas.openxmlformats.org/officeDocument/2006/relationships/hyperlink" Target="http://accessengineeringlibrary.com/browse/marks-standard-handbook-for-mechanical-engineers-eleventh-edition" TargetMode="External"/><Relationship Id="rId47" Type="http://schemas.openxmlformats.org/officeDocument/2006/relationships/hyperlink" Target="http://www.engineeringexceltemplates.com/downloads_main.aspx" TargetMode="External"/><Relationship Id="rId68" Type="http://schemas.openxmlformats.org/officeDocument/2006/relationships/hyperlink" Target="http://accessengineeringlibrary.com/browse/water-and-wastewater-engineering-design-principles-and-practice/c9780071713849ch07?q=lime+soda+softening&amp;type=text" TargetMode="External"/><Relationship Id="rId89" Type="http://schemas.openxmlformats.org/officeDocument/2006/relationships/hyperlink" Target="http://accessengineeringlibrary.com/browse/marks-standard-handbook-for-mechanical-engineers-eleventh-edition/p2001147c9973_29002" TargetMode="External"/><Relationship Id="rId112" Type="http://schemas.openxmlformats.org/officeDocument/2006/relationships/hyperlink" Target="http://accessengineeringlibrary.com/browse/marks-standard-handbook-for-mechanical-engineers-eleventh-edition/p2001147c9973_29002" TargetMode="External"/><Relationship Id="rId133" Type="http://schemas.openxmlformats.org/officeDocument/2006/relationships/hyperlink" Target="http://accessengineeringlibrary.com/browse/perrys-chemical-engineers-handbook-eighth-edition/p200139d89972_420001" TargetMode="External"/><Relationship Id="rId154" Type="http://schemas.openxmlformats.org/officeDocument/2006/relationships/hyperlink" Target="http://accessengineeringlibrary.com/browse/marks-standard-handbook-for-mechanical-engineers-eleventh-edition/p2001147c9973_29002" TargetMode="External"/><Relationship Id="rId16" Type="http://schemas.openxmlformats.org/officeDocument/2006/relationships/hyperlink" Target="http://accessengineeringlibrary.com/browse/perrys-chemical-engineers-handbook-eighth-edition/p200139d89972_96001" TargetMode="External"/><Relationship Id="rId37" Type="http://schemas.openxmlformats.org/officeDocument/2006/relationships/hyperlink" Target="http://accessengineeringlibrary.com/browse/marks-standard-handbook-for-mechanical-engineers-eleventh-edition/p2001147c9973_29002" TargetMode="External"/><Relationship Id="rId58" Type="http://schemas.openxmlformats.org/officeDocument/2006/relationships/hyperlink" Target="http://accessengineeringlibrary.com/browse/marks-standard-handbook-for-mechanical-engineers-eleventh-edition/p2001147c9973_29002" TargetMode="External"/><Relationship Id="rId79" Type="http://schemas.openxmlformats.org/officeDocument/2006/relationships/hyperlink" Target="http://accessengineeringlibrary.com/browse/water-and-wastewater-engineering-design-principles-and-practice/c9780071713849ch07?q=lime+soda+softening&amp;type=text" TargetMode="External"/><Relationship Id="rId102" Type="http://schemas.openxmlformats.org/officeDocument/2006/relationships/hyperlink" Target="http://accessengineeringlibrary.com/browse/marks-standard-handbook-for-mechanical-engineers-eleventh-edition/p2001147c9973_29002" TargetMode="External"/><Relationship Id="rId123" Type="http://schemas.openxmlformats.org/officeDocument/2006/relationships/hyperlink" Target="http://accessengineeringlibrary.com/browse/hydraulic-design-handbook/p2000af1299703_1001" TargetMode="External"/><Relationship Id="rId144" Type="http://schemas.openxmlformats.org/officeDocument/2006/relationships/hyperlink" Target="http://accessengineeringlibrary.com/browse/marks-standard-handbook-for-mechanical-engineers-eleventh-edition/p2001147c9973_29002" TargetMode="External"/><Relationship Id="rId90" Type="http://schemas.openxmlformats.org/officeDocument/2006/relationships/hyperlink" Target="http://accessengineeringlibrary.com/browse/standard-handbook-for-civil-engineers" TargetMode="External"/><Relationship Id="rId165" Type="http://schemas.openxmlformats.org/officeDocument/2006/relationships/hyperlink" Target="http://accessengineeringlibrary.com/browse/standard-handbook-for-civil-engineers/p2000a1f599721_1001?utm_source=Open%20Channel%20US&amp;utm_medium=Excel&amp;utm_content=Ricketts%2021.6.4&amp;utm_campaign=FlowRate" TargetMode="External"/><Relationship Id="rId27" Type="http://schemas.openxmlformats.org/officeDocument/2006/relationships/hyperlink" Target="http://accessengineeringlibrary.com/browse/marks-standard-handbook-for-mechanical-engineers-eleventh-edition" TargetMode="External"/><Relationship Id="rId48" Type="http://schemas.openxmlformats.org/officeDocument/2006/relationships/hyperlink" Target="http://accessengineeringlibrary.com/browse/standard-handbook-for-civil-engineers/p2000a1f599721_1001" TargetMode="External"/><Relationship Id="rId69" Type="http://schemas.openxmlformats.org/officeDocument/2006/relationships/hyperlink" Target="http://accessengineeringlibrary.com/browse/standard-handbook-for-civil-engineers" TargetMode="External"/><Relationship Id="rId113" Type="http://schemas.openxmlformats.org/officeDocument/2006/relationships/hyperlink" Target="http://accessengineeringlibrary.com/browse/standard-handbook-for-civil-engineers" TargetMode="External"/><Relationship Id="rId134" Type="http://schemas.openxmlformats.org/officeDocument/2006/relationships/hyperlink" Target="http://accessengineeringlibrary.com/browse/perrys-chemical-engineers-handbook-eighth-edition/p200139d89972_420001" TargetMode="External"/><Relationship Id="rId80" Type="http://schemas.openxmlformats.org/officeDocument/2006/relationships/hyperlink" Target="http://accessengineeringlibrary.com/browse/water-quality-and-treatment-a-handbook-on-drinking-water-sixth-edition/p2001c2f699713_1001?s.num=10&amp;q=lime+soda+softening" TargetMode="External"/><Relationship Id="rId155" Type="http://schemas.openxmlformats.org/officeDocument/2006/relationships/hyperlink" Target="http://accessengineeringlibrary.com/browse/perrys-chemical-engineers-handbook-eighth-edi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99F73-97C2-4119-8262-8E93AEB3D3F1}">
  <dimension ref="A1:CN105"/>
  <sheetViews>
    <sheetView tabSelected="1" view="pageBreakPreview" zoomScaleNormal="100" zoomScaleSheetLayoutView="100" workbookViewId="0">
      <selection activeCell="AF5" sqref="AF5:AJ5"/>
    </sheetView>
  </sheetViews>
  <sheetFormatPr defaultRowHeight="14.4"/>
  <cols>
    <col min="1" max="1" width="1" style="118" customWidth="1"/>
    <col min="2" max="36" width="2.44140625" style="118" customWidth="1"/>
    <col min="37" max="92" width="9.109375" style="118"/>
    <col min="93" max="256" width="9.109375" style="119"/>
    <col min="257" max="257" width="1" style="119" customWidth="1"/>
    <col min="258" max="292" width="2.44140625" style="119" customWidth="1"/>
    <col min="293" max="512" width="9.109375" style="119"/>
    <col min="513" max="513" width="1" style="119" customWidth="1"/>
    <col min="514" max="548" width="2.44140625" style="119" customWidth="1"/>
    <col min="549" max="768" width="9.109375" style="119"/>
    <col min="769" max="769" width="1" style="119" customWidth="1"/>
    <col min="770" max="804" width="2.44140625" style="119" customWidth="1"/>
    <col min="805" max="1024" width="9.109375" style="119"/>
    <col min="1025" max="1025" width="1" style="119" customWidth="1"/>
    <col min="1026" max="1060" width="2.44140625" style="119" customWidth="1"/>
    <col min="1061" max="1280" width="9.109375" style="119"/>
    <col min="1281" max="1281" width="1" style="119" customWidth="1"/>
    <col min="1282" max="1316" width="2.44140625" style="119" customWidth="1"/>
    <col min="1317" max="1536" width="9.109375" style="119"/>
    <col min="1537" max="1537" width="1" style="119" customWidth="1"/>
    <col min="1538" max="1572" width="2.44140625" style="119" customWidth="1"/>
    <col min="1573" max="1792" width="9.109375" style="119"/>
    <col min="1793" max="1793" width="1" style="119" customWidth="1"/>
    <col min="1794" max="1828" width="2.44140625" style="119" customWidth="1"/>
    <col min="1829" max="2048" width="9.109375" style="119"/>
    <col min="2049" max="2049" width="1" style="119" customWidth="1"/>
    <col min="2050" max="2084" width="2.44140625" style="119" customWidth="1"/>
    <col min="2085" max="2304" width="9.109375" style="119"/>
    <col min="2305" max="2305" width="1" style="119" customWidth="1"/>
    <col min="2306" max="2340" width="2.44140625" style="119" customWidth="1"/>
    <col min="2341" max="2560" width="9.109375" style="119"/>
    <col min="2561" max="2561" width="1" style="119" customWidth="1"/>
    <col min="2562" max="2596" width="2.44140625" style="119" customWidth="1"/>
    <col min="2597" max="2816" width="9.109375" style="119"/>
    <col min="2817" max="2817" width="1" style="119" customWidth="1"/>
    <col min="2818" max="2852" width="2.44140625" style="119" customWidth="1"/>
    <col min="2853" max="3072" width="9.109375" style="119"/>
    <col min="3073" max="3073" width="1" style="119" customWidth="1"/>
    <col min="3074" max="3108" width="2.44140625" style="119" customWidth="1"/>
    <col min="3109" max="3328" width="9.109375" style="119"/>
    <col min="3329" max="3329" width="1" style="119" customWidth="1"/>
    <col min="3330" max="3364" width="2.44140625" style="119" customWidth="1"/>
    <col min="3365" max="3584" width="9.109375" style="119"/>
    <col min="3585" max="3585" width="1" style="119" customWidth="1"/>
    <col min="3586" max="3620" width="2.44140625" style="119" customWidth="1"/>
    <col min="3621" max="3840" width="9.109375" style="119"/>
    <col min="3841" max="3841" width="1" style="119" customWidth="1"/>
    <col min="3842" max="3876" width="2.44140625" style="119" customWidth="1"/>
    <col min="3877" max="4096" width="9.109375" style="119"/>
    <col min="4097" max="4097" width="1" style="119" customWidth="1"/>
    <col min="4098" max="4132" width="2.44140625" style="119" customWidth="1"/>
    <col min="4133" max="4352" width="9.109375" style="119"/>
    <col min="4353" max="4353" width="1" style="119" customWidth="1"/>
    <col min="4354" max="4388" width="2.44140625" style="119" customWidth="1"/>
    <col min="4389" max="4608" width="9.109375" style="119"/>
    <col min="4609" max="4609" width="1" style="119" customWidth="1"/>
    <col min="4610" max="4644" width="2.44140625" style="119" customWidth="1"/>
    <col min="4645" max="4864" width="9.109375" style="119"/>
    <col min="4865" max="4865" width="1" style="119" customWidth="1"/>
    <col min="4866" max="4900" width="2.44140625" style="119" customWidth="1"/>
    <col min="4901" max="5120" width="9.109375" style="119"/>
    <col min="5121" max="5121" width="1" style="119" customWidth="1"/>
    <col min="5122" max="5156" width="2.44140625" style="119" customWidth="1"/>
    <col min="5157" max="5376" width="9.109375" style="119"/>
    <col min="5377" max="5377" width="1" style="119" customWidth="1"/>
    <col min="5378" max="5412" width="2.44140625" style="119" customWidth="1"/>
    <col min="5413" max="5632" width="9.109375" style="119"/>
    <col min="5633" max="5633" width="1" style="119" customWidth="1"/>
    <col min="5634" max="5668" width="2.44140625" style="119" customWidth="1"/>
    <col min="5669" max="5888" width="9.109375" style="119"/>
    <col min="5889" max="5889" width="1" style="119" customWidth="1"/>
    <col min="5890" max="5924" width="2.44140625" style="119" customWidth="1"/>
    <col min="5925" max="6144" width="9.109375" style="119"/>
    <col min="6145" max="6145" width="1" style="119" customWidth="1"/>
    <col min="6146" max="6180" width="2.44140625" style="119" customWidth="1"/>
    <col min="6181" max="6400" width="9.109375" style="119"/>
    <col min="6401" max="6401" width="1" style="119" customWidth="1"/>
    <col min="6402" max="6436" width="2.44140625" style="119" customWidth="1"/>
    <col min="6437" max="6656" width="9.109375" style="119"/>
    <col min="6657" max="6657" width="1" style="119" customWidth="1"/>
    <col min="6658" max="6692" width="2.44140625" style="119" customWidth="1"/>
    <col min="6693" max="6912" width="9.109375" style="119"/>
    <col min="6913" max="6913" width="1" style="119" customWidth="1"/>
    <col min="6914" max="6948" width="2.44140625" style="119" customWidth="1"/>
    <col min="6949" max="7168" width="9.109375" style="119"/>
    <col min="7169" max="7169" width="1" style="119" customWidth="1"/>
    <col min="7170" max="7204" width="2.44140625" style="119" customWidth="1"/>
    <col min="7205" max="7424" width="9.109375" style="119"/>
    <col min="7425" max="7425" width="1" style="119" customWidth="1"/>
    <col min="7426" max="7460" width="2.44140625" style="119" customWidth="1"/>
    <col min="7461" max="7680" width="9.109375" style="119"/>
    <col min="7681" max="7681" width="1" style="119" customWidth="1"/>
    <col min="7682" max="7716" width="2.44140625" style="119" customWidth="1"/>
    <col min="7717" max="7936" width="9.109375" style="119"/>
    <col min="7937" max="7937" width="1" style="119" customWidth="1"/>
    <col min="7938" max="7972" width="2.44140625" style="119" customWidth="1"/>
    <col min="7973" max="8192" width="9.109375" style="119"/>
    <col min="8193" max="8193" width="1" style="119" customWidth="1"/>
    <col min="8194" max="8228" width="2.44140625" style="119" customWidth="1"/>
    <col min="8229" max="8448" width="9.109375" style="119"/>
    <col min="8449" max="8449" width="1" style="119" customWidth="1"/>
    <col min="8450" max="8484" width="2.44140625" style="119" customWidth="1"/>
    <col min="8485" max="8704" width="9.109375" style="119"/>
    <col min="8705" max="8705" width="1" style="119" customWidth="1"/>
    <col min="8706" max="8740" width="2.44140625" style="119" customWidth="1"/>
    <col min="8741" max="8960" width="9.109375" style="119"/>
    <col min="8961" max="8961" width="1" style="119" customWidth="1"/>
    <col min="8962" max="8996" width="2.44140625" style="119" customWidth="1"/>
    <col min="8997" max="9216" width="9.109375" style="119"/>
    <col min="9217" max="9217" width="1" style="119" customWidth="1"/>
    <col min="9218" max="9252" width="2.44140625" style="119" customWidth="1"/>
    <col min="9253" max="9472" width="9.109375" style="119"/>
    <col min="9473" max="9473" width="1" style="119" customWidth="1"/>
    <col min="9474" max="9508" width="2.44140625" style="119" customWidth="1"/>
    <col min="9509" max="9728" width="9.109375" style="119"/>
    <col min="9729" max="9729" width="1" style="119" customWidth="1"/>
    <col min="9730" max="9764" width="2.44140625" style="119" customWidth="1"/>
    <col min="9765" max="9984" width="9.109375" style="119"/>
    <col min="9985" max="9985" width="1" style="119" customWidth="1"/>
    <col min="9986" max="10020" width="2.44140625" style="119" customWidth="1"/>
    <col min="10021" max="10240" width="9.109375" style="119"/>
    <col min="10241" max="10241" width="1" style="119" customWidth="1"/>
    <col min="10242" max="10276" width="2.44140625" style="119" customWidth="1"/>
    <col min="10277" max="10496" width="9.109375" style="119"/>
    <col min="10497" max="10497" width="1" style="119" customWidth="1"/>
    <col min="10498" max="10532" width="2.44140625" style="119" customWidth="1"/>
    <col min="10533" max="10752" width="9.109375" style="119"/>
    <col min="10753" max="10753" width="1" style="119" customWidth="1"/>
    <col min="10754" max="10788" width="2.44140625" style="119" customWidth="1"/>
    <col min="10789" max="11008" width="9.109375" style="119"/>
    <col min="11009" max="11009" width="1" style="119" customWidth="1"/>
    <col min="11010" max="11044" width="2.44140625" style="119" customWidth="1"/>
    <col min="11045" max="11264" width="9.109375" style="119"/>
    <col min="11265" max="11265" width="1" style="119" customWidth="1"/>
    <col min="11266" max="11300" width="2.44140625" style="119" customWidth="1"/>
    <col min="11301" max="11520" width="9.109375" style="119"/>
    <col min="11521" max="11521" width="1" style="119" customWidth="1"/>
    <col min="11522" max="11556" width="2.44140625" style="119" customWidth="1"/>
    <col min="11557" max="11776" width="9.109375" style="119"/>
    <col min="11777" max="11777" width="1" style="119" customWidth="1"/>
    <col min="11778" max="11812" width="2.44140625" style="119" customWidth="1"/>
    <col min="11813" max="12032" width="9.109375" style="119"/>
    <col min="12033" max="12033" width="1" style="119" customWidth="1"/>
    <col min="12034" max="12068" width="2.44140625" style="119" customWidth="1"/>
    <col min="12069" max="12288" width="9.109375" style="119"/>
    <col min="12289" max="12289" width="1" style="119" customWidth="1"/>
    <col min="12290" max="12324" width="2.44140625" style="119" customWidth="1"/>
    <col min="12325" max="12544" width="9.109375" style="119"/>
    <col min="12545" max="12545" width="1" style="119" customWidth="1"/>
    <col min="12546" max="12580" width="2.44140625" style="119" customWidth="1"/>
    <col min="12581" max="12800" width="9.109375" style="119"/>
    <col min="12801" max="12801" width="1" style="119" customWidth="1"/>
    <col min="12802" max="12836" width="2.44140625" style="119" customWidth="1"/>
    <col min="12837" max="13056" width="9.109375" style="119"/>
    <col min="13057" max="13057" width="1" style="119" customWidth="1"/>
    <col min="13058" max="13092" width="2.44140625" style="119" customWidth="1"/>
    <col min="13093" max="13312" width="9.109375" style="119"/>
    <col min="13313" max="13313" width="1" style="119" customWidth="1"/>
    <col min="13314" max="13348" width="2.44140625" style="119" customWidth="1"/>
    <col min="13349" max="13568" width="9.109375" style="119"/>
    <col min="13569" max="13569" width="1" style="119" customWidth="1"/>
    <col min="13570" max="13604" width="2.44140625" style="119" customWidth="1"/>
    <col min="13605" max="13824" width="9.109375" style="119"/>
    <col min="13825" max="13825" width="1" style="119" customWidth="1"/>
    <col min="13826" max="13860" width="2.44140625" style="119" customWidth="1"/>
    <col min="13861" max="14080" width="9.109375" style="119"/>
    <col min="14081" max="14081" width="1" style="119" customWidth="1"/>
    <col min="14082" max="14116" width="2.44140625" style="119" customWidth="1"/>
    <col min="14117" max="14336" width="9.109375" style="119"/>
    <col min="14337" max="14337" width="1" style="119" customWidth="1"/>
    <col min="14338" max="14372" width="2.44140625" style="119" customWidth="1"/>
    <col min="14373" max="14592" width="9.109375" style="119"/>
    <col min="14593" max="14593" width="1" style="119" customWidth="1"/>
    <col min="14594" max="14628" width="2.44140625" style="119" customWidth="1"/>
    <col min="14629" max="14848" width="9.109375" style="119"/>
    <col min="14849" max="14849" width="1" style="119" customWidth="1"/>
    <col min="14850" max="14884" width="2.44140625" style="119" customWidth="1"/>
    <col min="14885" max="15104" width="9.109375" style="119"/>
    <col min="15105" max="15105" width="1" style="119" customWidth="1"/>
    <col min="15106" max="15140" width="2.44140625" style="119" customWidth="1"/>
    <col min="15141" max="15360" width="9.109375" style="119"/>
    <col min="15361" max="15361" width="1" style="119" customWidth="1"/>
    <col min="15362" max="15396" width="2.44140625" style="119" customWidth="1"/>
    <col min="15397" max="15616" width="9.109375" style="119"/>
    <col min="15617" max="15617" width="1" style="119" customWidth="1"/>
    <col min="15618" max="15652" width="2.44140625" style="119" customWidth="1"/>
    <col min="15653" max="15872" width="9.109375" style="119"/>
    <col min="15873" max="15873" width="1" style="119" customWidth="1"/>
    <col min="15874" max="15908" width="2.44140625" style="119" customWidth="1"/>
    <col min="15909" max="16128" width="9.109375" style="119"/>
    <col min="16129" max="16129" width="1" style="119" customWidth="1"/>
    <col min="16130" max="16164" width="2.44140625" style="119" customWidth="1"/>
    <col min="16165" max="16384" width="9.109375" style="119"/>
  </cols>
  <sheetData>
    <row r="1" spans="1:69" s="119" customFormat="1" ht="15" thickBot="1">
      <c r="A1" s="117"/>
      <c r="B1" s="255" t="s">
        <v>96</v>
      </c>
      <c r="C1" s="256"/>
      <c r="D1" s="256"/>
      <c r="E1" s="256"/>
      <c r="F1" s="256"/>
      <c r="G1" s="257" t="s">
        <v>135</v>
      </c>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5" t="s">
        <v>115</v>
      </c>
      <c r="AG1" s="256"/>
      <c r="AH1" s="256"/>
      <c r="AI1" s="256"/>
      <c r="AJ1" s="256"/>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row>
    <row r="2" spans="1:69" s="119" customFormat="1">
      <c r="A2" s="117"/>
      <c r="B2" s="258" t="s">
        <v>116</v>
      </c>
      <c r="C2" s="259"/>
      <c r="D2" s="259"/>
      <c r="E2" s="259"/>
      <c r="F2" s="260"/>
      <c r="G2" s="267" t="s">
        <v>90</v>
      </c>
      <c r="H2" s="268"/>
      <c r="I2" s="268"/>
      <c r="J2" s="268"/>
      <c r="K2" s="268"/>
      <c r="L2" s="268"/>
      <c r="M2" s="269"/>
      <c r="N2" s="270"/>
      <c r="O2" s="270"/>
      <c r="P2" s="270"/>
      <c r="Q2" s="270"/>
      <c r="R2" s="270"/>
      <c r="S2" s="270"/>
      <c r="T2" s="270"/>
      <c r="U2" s="270"/>
      <c r="V2" s="270"/>
      <c r="W2" s="270"/>
      <c r="X2" s="270"/>
      <c r="Y2" s="270"/>
      <c r="Z2" s="270"/>
      <c r="AA2" s="270"/>
      <c r="AB2" s="270"/>
      <c r="AC2" s="270"/>
      <c r="AD2" s="270"/>
      <c r="AE2" s="271"/>
      <c r="AF2" s="272" t="s">
        <v>91</v>
      </c>
      <c r="AG2" s="268"/>
      <c r="AH2" s="268"/>
      <c r="AI2" s="268"/>
      <c r="AJ2" s="273"/>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row>
    <row r="3" spans="1:69" s="119" customFormat="1">
      <c r="A3" s="117"/>
      <c r="B3" s="261"/>
      <c r="C3" s="262"/>
      <c r="D3" s="262"/>
      <c r="E3" s="262"/>
      <c r="F3" s="263"/>
      <c r="G3" s="274" t="s">
        <v>92</v>
      </c>
      <c r="H3" s="275"/>
      <c r="I3" s="275"/>
      <c r="J3" s="275"/>
      <c r="K3" s="275"/>
      <c r="L3" s="276"/>
      <c r="M3" s="277" t="s">
        <v>131</v>
      </c>
      <c r="N3" s="278"/>
      <c r="O3" s="278"/>
      <c r="P3" s="278"/>
      <c r="Q3" s="278"/>
      <c r="R3" s="278"/>
      <c r="S3" s="278"/>
      <c r="T3" s="278"/>
      <c r="U3" s="278"/>
      <c r="V3" s="278"/>
      <c r="W3" s="278"/>
      <c r="X3" s="278"/>
      <c r="Y3" s="278"/>
      <c r="Z3" s="278"/>
      <c r="AA3" s="278"/>
      <c r="AB3" s="278"/>
      <c r="AC3" s="278"/>
      <c r="AD3" s="278"/>
      <c r="AE3" s="279"/>
      <c r="AF3" s="280"/>
      <c r="AG3" s="281"/>
      <c r="AH3" s="281"/>
      <c r="AI3" s="281"/>
      <c r="AJ3" s="282"/>
      <c r="AK3" s="118"/>
      <c r="AL3" s="118"/>
      <c r="AM3" s="118"/>
      <c r="AN3" s="118"/>
      <c r="AO3" s="118"/>
      <c r="AP3" s="118"/>
      <c r="AQ3" s="118"/>
      <c r="AR3" s="118"/>
      <c r="AS3" s="118"/>
      <c r="AT3" s="118"/>
      <c r="AU3" s="118"/>
      <c r="AV3" s="118"/>
      <c r="AW3" s="118"/>
      <c r="AX3" s="118"/>
      <c r="AY3" s="118"/>
      <c r="AZ3" s="118"/>
      <c r="BA3" s="118"/>
      <c r="BB3" s="118"/>
      <c r="BC3" s="118"/>
      <c r="BD3" s="118"/>
      <c r="BE3" s="118"/>
      <c r="BF3" s="118"/>
      <c r="BG3" s="118"/>
      <c r="BH3" s="118"/>
      <c r="BI3" s="118"/>
      <c r="BJ3" s="118"/>
      <c r="BK3" s="118"/>
      <c r="BL3" s="118"/>
      <c r="BM3" s="118"/>
      <c r="BN3" s="118"/>
      <c r="BO3" s="118"/>
      <c r="BP3" s="118"/>
      <c r="BQ3" s="118"/>
    </row>
    <row r="4" spans="1:69" s="119" customFormat="1">
      <c r="A4" s="117"/>
      <c r="B4" s="261"/>
      <c r="C4" s="262"/>
      <c r="D4" s="262"/>
      <c r="E4" s="262"/>
      <c r="F4" s="263"/>
      <c r="G4" s="283"/>
      <c r="H4" s="284"/>
      <c r="I4" s="284"/>
      <c r="J4" s="284"/>
      <c r="K4" s="284"/>
      <c r="L4" s="284"/>
      <c r="M4" s="284"/>
      <c r="N4" s="284"/>
      <c r="O4" s="284"/>
      <c r="P4" s="284"/>
      <c r="Q4" s="284"/>
      <c r="R4" s="284"/>
      <c r="S4" s="284"/>
      <c r="T4" s="284"/>
      <c r="U4" s="284"/>
      <c r="V4" s="284"/>
      <c r="W4" s="284"/>
      <c r="X4" s="284"/>
      <c r="Y4" s="284"/>
      <c r="Z4" s="284"/>
      <c r="AA4" s="284"/>
      <c r="AB4" s="284"/>
      <c r="AC4" s="284"/>
      <c r="AD4" s="284"/>
      <c r="AE4" s="285"/>
      <c r="AF4" s="286" t="s">
        <v>93</v>
      </c>
      <c r="AG4" s="287"/>
      <c r="AH4" s="287"/>
      <c r="AI4" s="287"/>
      <c r="AJ4" s="288"/>
      <c r="AK4" s="118"/>
      <c r="AL4" s="118"/>
      <c r="AM4" s="118"/>
      <c r="AN4" s="118"/>
      <c r="AO4" s="118"/>
      <c r="AP4" s="118"/>
      <c r="AQ4" s="118"/>
      <c r="AR4" s="118"/>
      <c r="AS4" s="118"/>
      <c r="AT4" s="118"/>
      <c r="AU4" s="118"/>
      <c r="AV4" s="118"/>
      <c r="AW4" s="118"/>
      <c r="AX4" s="118"/>
      <c r="AY4" s="118"/>
      <c r="AZ4" s="118"/>
      <c r="BA4" s="118"/>
      <c r="BB4" s="118"/>
      <c r="BC4" s="118"/>
      <c r="BD4" s="118"/>
      <c r="BE4" s="118"/>
      <c r="BF4" s="118"/>
      <c r="BG4" s="118"/>
      <c r="BH4" s="118"/>
      <c r="BI4" s="118"/>
      <c r="BJ4" s="118"/>
      <c r="BK4" s="118"/>
      <c r="BL4" s="118"/>
      <c r="BM4" s="118"/>
      <c r="BN4" s="118"/>
      <c r="BO4" s="118"/>
      <c r="BP4" s="118"/>
      <c r="BQ4" s="118"/>
    </row>
    <row r="5" spans="1:69" s="119" customFormat="1" ht="15" thickBot="1">
      <c r="A5" s="117"/>
      <c r="B5" s="264"/>
      <c r="C5" s="265"/>
      <c r="D5" s="265"/>
      <c r="E5" s="265"/>
      <c r="F5" s="266"/>
      <c r="G5" s="289" t="s">
        <v>94</v>
      </c>
      <c r="H5" s="290"/>
      <c r="I5" s="290"/>
      <c r="J5" s="290"/>
      <c r="K5" s="290"/>
      <c r="L5" s="291"/>
      <c r="M5" s="292" t="s">
        <v>117</v>
      </c>
      <c r="N5" s="293"/>
      <c r="O5" s="293"/>
      <c r="P5" s="293"/>
      <c r="Q5" s="293"/>
      <c r="R5" s="293"/>
      <c r="S5" s="294"/>
      <c r="T5" s="295" t="s">
        <v>95</v>
      </c>
      <c r="U5" s="289"/>
      <c r="V5" s="289"/>
      <c r="W5" s="289"/>
      <c r="X5" s="289"/>
      <c r="Y5" s="296"/>
      <c r="Z5" s="297"/>
      <c r="AA5" s="293"/>
      <c r="AB5" s="293"/>
      <c r="AC5" s="293"/>
      <c r="AD5" s="293"/>
      <c r="AE5" s="298"/>
      <c r="AF5" s="299"/>
      <c r="AG5" s="293"/>
      <c r="AH5" s="293"/>
      <c r="AI5" s="293"/>
      <c r="AJ5" s="300"/>
      <c r="AK5" s="118"/>
      <c r="AL5" s="118"/>
      <c r="AM5" s="118"/>
      <c r="AN5" s="118"/>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row>
    <row r="6" spans="1:69" s="119" customFormat="1">
      <c r="A6" s="117"/>
      <c r="B6" s="120"/>
      <c r="C6" s="121"/>
      <c r="D6" s="121"/>
      <c r="E6" s="121"/>
      <c r="F6" s="122"/>
      <c r="G6" s="123"/>
      <c r="H6" s="124"/>
      <c r="I6" s="124"/>
      <c r="J6" s="124"/>
      <c r="K6" s="124"/>
      <c r="L6" s="124"/>
      <c r="M6" s="124"/>
      <c r="N6" s="124"/>
      <c r="O6" s="124"/>
      <c r="P6" s="124"/>
      <c r="Q6" s="124"/>
      <c r="R6" s="124"/>
      <c r="S6" s="124"/>
      <c r="T6" s="124"/>
      <c r="U6" s="124"/>
      <c r="V6" s="124"/>
      <c r="W6" s="124"/>
      <c r="X6" s="121"/>
      <c r="Y6" s="121"/>
      <c r="Z6" s="121"/>
      <c r="AA6" s="121"/>
      <c r="AB6" s="121"/>
      <c r="AC6" s="121"/>
      <c r="AD6" s="121"/>
      <c r="AE6" s="125"/>
      <c r="AF6" s="126"/>
      <c r="AG6" s="121"/>
      <c r="AH6" s="121"/>
      <c r="AI6" s="121"/>
      <c r="AJ6" s="127"/>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row>
    <row r="7" spans="1:69" s="119" customFormat="1">
      <c r="A7" s="117"/>
      <c r="B7" s="128"/>
      <c r="C7" s="129"/>
      <c r="D7" s="129"/>
      <c r="E7" s="129"/>
      <c r="F7" s="130"/>
      <c r="G7" s="131"/>
      <c r="H7" s="309" t="s">
        <v>118</v>
      </c>
      <c r="I7" s="310"/>
      <c r="J7" s="310"/>
      <c r="K7" s="310"/>
      <c r="L7" s="310"/>
      <c r="M7" s="310"/>
      <c r="N7" s="310"/>
      <c r="O7" s="310"/>
      <c r="P7" s="310"/>
      <c r="Q7" s="310"/>
      <c r="R7" s="310"/>
      <c r="S7" s="310"/>
      <c r="T7" s="310"/>
      <c r="U7" s="310"/>
      <c r="V7" s="310"/>
      <c r="W7" s="310"/>
      <c r="X7" s="310"/>
      <c r="Y7" s="310"/>
      <c r="Z7" s="310"/>
      <c r="AA7" s="310"/>
      <c r="AB7" s="310"/>
      <c r="AC7" s="310"/>
      <c r="AD7" s="311"/>
      <c r="AE7" s="132"/>
      <c r="AF7" s="133"/>
      <c r="AG7" s="129"/>
      <c r="AH7" s="129"/>
      <c r="AI7" s="129"/>
      <c r="AJ7" s="134"/>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row>
    <row r="8" spans="1:69" s="119" customFormat="1">
      <c r="A8" s="117"/>
      <c r="B8" s="128"/>
      <c r="C8" s="129"/>
      <c r="D8" s="129"/>
      <c r="E8" s="129"/>
      <c r="F8" s="130"/>
      <c r="G8" s="131"/>
      <c r="H8" s="312"/>
      <c r="I8" s="313"/>
      <c r="J8" s="313"/>
      <c r="K8" s="313"/>
      <c r="L8" s="313"/>
      <c r="M8" s="313"/>
      <c r="N8" s="313"/>
      <c r="O8" s="313"/>
      <c r="P8" s="313"/>
      <c r="Q8" s="313"/>
      <c r="R8" s="313"/>
      <c r="S8" s="313"/>
      <c r="T8" s="313"/>
      <c r="U8" s="313"/>
      <c r="V8" s="313"/>
      <c r="W8" s="313"/>
      <c r="X8" s="313"/>
      <c r="Y8" s="313"/>
      <c r="Z8" s="313"/>
      <c r="AA8" s="313"/>
      <c r="AB8" s="313"/>
      <c r="AC8" s="313"/>
      <c r="AD8" s="314"/>
      <c r="AE8" s="132"/>
      <c r="AF8" s="133"/>
      <c r="AG8" s="129"/>
      <c r="AH8" s="129"/>
      <c r="AI8" s="129"/>
      <c r="AJ8" s="134"/>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row>
    <row r="9" spans="1:69" s="119" customFormat="1">
      <c r="A9" s="117"/>
      <c r="B9" s="128"/>
      <c r="C9" s="129"/>
      <c r="D9" s="129"/>
      <c r="E9" s="129"/>
      <c r="F9" s="130"/>
      <c r="G9" s="131"/>
      <c r="H9" s="315"/>
      <c r="I9" s="316"/>
      <c r="J9" s="316"/>
      <c r="K9" s="316"/>
      <c r="L9" s="316"/>
      <c r="M9" s="316"/>
      <c r="N9" s="316"/>
      <c r="O9" s="316"/>
      <c r="P9" s="316"/>
      <c r="Q9" s="316"/>
      <c r="R9" s="316"/>
      <c r="S9" s="316"/>
      <c r="T9" s="316"/>
      <c r="U9" s="316"/>
      <c r="V9" s="316"/>
      <c r="W9" s="316"/>
      <c r="X9" s="316"/>
      <c r="Y9" s="316"/>
      <c r="Z9" s="316"/>
      <c r="AA9" s="316"/>
      <c r="AB9" s="316"/>
      <c r="AC9" s="316"/>
      <c r="AD9" s="317"/>
      <c r="AE9" s="132"/>
      <c r="AF9" s="133"/>
      <c r="AG9" s="129"/>
      <c r="AH9" s="129"/>
      <c r="AI9" s="129"/>
      <c r="AJ9" s="134"/>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row>
    <row r="10" spans="1:69" s="119" customFormat="1">
      <c r="A10" s="117"/>
      <c r="B10" s="128"/>
      <c r="C10" s="129"/>
      <c r="D10" s="129"/>
      <c r="E10" s="129"/>
      <c r="F10" s="130"/>
      <c r="G10" s="135"/>
      <c r="H10" s="315"/>
      <c r="I10" s="316"/>
      <c r="J10" s="316"/>
      <c r="K10" s="316"/>
      <c r="L10" s="316"/>
      <c r="M10" s="316"/>
      <c r="N10" s="316"/>
      <c r="O10" s="316"/>
      <c r="P10" s="316"/>
      <c r="Q10" s="316"/>
      <c r="R10" s="316"/>
      <c r="S10" s="316"/>
      <c r="T10" s="316"/>
      <c r="U10" s="316"/>
      <c r="V10" s="316"/>
      <c r="W10" s="316"/>
      <c r="X10" s="316"/>
      <c r="Y10" s="316"/>
      <c r="Z10" s="316"/>
      <c r="AA10" s="316"/>
      <c r="AB10" s="316"/>
      <c r="AC10" s="316"/>
      <c r="AD10" s="317"/>
      <c r="AE10" s="132"/>
      <c r="AF10" s="133"/>
      <c r="AG10" s="129"/>
      <c r="AH10" s="129"/>
      <c r="AI10" s="129"/>
      <c r="AJ10" s="134"/>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row>
    <row r="11" spans="1:69" s="119" customFormat="1">
      <c r="A11" s="117"/>
      <c r="B11" s="128"/>
      <c r="C11" s="129"/>
      <c r="D11" s="129"/>
      <c r="E11" s="129"/>
      <c r="F11" s="130"/>
      <c r="G11" s="131"/>
      <c r="H11" s="315"/>
      <c r="I11" s="316"/>
      <c r="J11" s="316"/>
      <c r="K11" s="316"/>
      <c r="L11" s="316"/>
      <c r="M11" s="316"/>
      <c r="N11" s="316"/>
      <c r="O11" s="316"/>
      <c r="P11" s="316"/>
      <c r="Q11" s="316"/>
      <c r="R11" s="316"/>
      <c r="S11" s="316"/>
      <c r="T11" s="316"/>
      <c r="U11" s="316"/>
      <c r="V11" s="316"/>
      <c r="W11" s="316"/>
      <c r="X11" s="316"/>
      <c r="Y11" s="316"/>
      <c r="Z11" s="316"/>
      <c r="AA11" s="316"/>
      <c r="AB11" s="316"/>
      <c r="AC11" s="316"/>
      <c r="AD11" s="317"/>
      <c r="AE11" s="132"/>
      <c r="AF11" s="133"/>
      <c r="AG11" s="129"/>
      <c r="AH11" s="129"/>
      <c r="AI11" s="129"/>
      <c r="AJ11" s="134"/>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row>
    <row r="12" spans="1:69" s="119" customFormat="1">
      <c r="A12" s="117"/>
      <c r="B12" s="128"/>
      <c r="C12" s="129"/>
      <c r="D12" s="129"/>
      <c r="E12" s="129"/>
      <c r="F12" s="130"/>
      <c r="G12" s="131"/>
      <c r="H12" s="318"/>
      <c r="I12" s="319"/>
      <c r="J12" s="319"/>
      <c r="K12" s="319"/>
      <c r="L12" s="319"/>
      <c r="M12" s="319"/>
      <c r="N12" s="319"/>
      <c r="O12" s="319"/>
      <c r="P12" s="319"/>
      <c r="Q12" s="319"/>
      <c r="R12" s="319"/>
      <c r="S12" s="319"/>
      <c r="T12" s="319"/>
      <c r="U12" s="319"/>
      <c r="V12" s="319"/>
      <c r="W12" s="319"/>
      <c r="X12" s="319"/>
      <c r="Y12" s="319"/>
      <c r="Z12" s="319"/>
      <c r="AA12" s="319"/>
      <c r="AB12" s="319"/>
      <c r="AC12" s="319"/>
      <c r="AD12" s="320"/>
      <c r="AE12" s="132"/>
      <c r="AF12" s="133"/>
      <c r="AG12" s="129"/>
      <c r="AH12" s="129"/>
      <c r="AI12" s="129"/>
      <c r="AJ12" s="134"/>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row>
    <row r="13" spans="1:69" s="119" customFormat="1">
      <c r="A13" s="117"/>
      <c r="B13" s="128"/>
      <c r="C13" s="129"/>
      <c r="D13" s="129"/>
      <c r="E13" s="129"/>
      <c r="F13" s="130"/>
      <c r="G13" s="131"/>
      <c r="H13" s="129"/>
      <c r="I13" s="135"/>
      <c r="J13" s="135"/>
      <c r="K13" s="135"/>
      <c r="L13" s="135"/>
      <c r="M13" s="135"/>
      <c r="N13" s="135"/>
      <c r="O13" s="135"/>
      <c r="P13" s="135"/>
      <c r="Q13" s="135"/>
      <c r="R13" s="135"/>
      <c r="S13" s="135"/>
      <c r="T13" s="135"/>
      <c r="U13" s="135"/>
      <c r="V13" s="135"/>
      <c r="W13" s="135"/>
      <c r="X13" s="135"/>
      <c r="Y13" s="129"/>
      <c r="Z13" s="129"/>
      <c r="AA13" s="129"/>
      <c r="AB13" s="129"/>
      <c r="AC13" s="129"/>
      <c r="AD13" s="129"/>
      <c r="AE13" s="132"/>
      <c r="AF13" s="133"/>
      <c r="AG13" s="129"/>
      <c r="AH13" s="129"/>
      <c r="AI13" s="129"/>
      <c r="AJ13" s="134"/>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row>
    <row r="14" spans="1:69" s="119" customFormat="1">
      <c r="A14" s="117"/>
      <c r="B14" s="128"/>
      <c r="C14" s="129"/>
      <c r="D14" s="129"/>
      <c r="E14" s="129"/>
      <c r="F14" s="130"/>
      <c r="G14" s="131"/>
      <c r="H14" s="309" t="s">
        <v>119</v>
      </c>
      <c r="I14" s="310"/>
      <c r="J14" s="310"/>
      <c r="K14" s="310"/>
      <c r="L14" s="310"/>
      <c r="M14" s="310"/>
      <c r="N14" s="310"/>
      <c r="O14" s="310"/>
      <c r="P14" s="310"/>
      <c r="Q14" s="310"/>
      <c r="R14" s="310"/>
      <c r="S14" s="310"/>
      <c r="T14" s="310"/>
      <c r="U14" s="310"/>
      <c r="V14" s="310"/>
      <c r="W14" s="310"/>
      <c r="X14" s="310"/>
      <c r="Y14" s="310"/>
      <c r="Z14" s="310"/>
      <c r="AA14" s="310"/>
      <c r="AB14" s="310"/>
      <c r="AC14" s="310"/>
      <c r="AD14" s="311"/>
      <c r="AE14" s="132"/>
      <c r="AF14" s="133"/>
      <c r="AG14" s="129"/>
      <c r="AH14" s="129"/>
      <c r="AI14" s="129"/>
      <c r="AJ14" s="134"/>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row>
    <row r="15" spans="1:69" s="119" customFormat="1">
      <c r="A15" s="117"/>
      <c r="B15" s="128"/>
      <c r="C15" s="129"/>
      <c r="D15" s="129"/>
      <c r="E15" s="129"/>
      <c r="F15" s="130"/>
      <c r="G15" s="135"/>
      <c r="H15" s="312"/>
      <c r="I15" s="313"/>
      <c r="J15" s="313"/>
      <c r="K15" s="313"/>
      <c r="L15" s="313"/>
      <c r="M15" s="313"/>
      <c r="N15" s="313"/>
      <c r="O15" s="313"/>
      <c r="P15" s="313"/>
      <c r="Q15" s="313"/>
      <c r="R15" s="313"/>
      <c r="S15" s="313"/>
      <c r="T15" s="313"/>
      <c r="U15" s="313"/>
      <c r="V15" s="313"/>
      <c r="W15" s="313"/>
      <c r="X15" s="313"/>
      <c r="Y15" s="313"/>
      <c r="Z15" s="313"/>
      <c r="AA15" s="313"/>
      <c r="AB15" s="313"/>
      <c r="AC15" s="313"/>
      <c r="AD15" s="314"/>
      <c r="AE15" s="132"/>
      <c r="AF15" s="133"/>
      <c r="AG15" s="129"/>
      <c r="AH15" s="129"/>
      <c r="AI15" s="129"/>
      <c r="AJ15" s="134"/>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row>
    <row r="16" spans="1:69" s="119" customFormat="1">
      <c r="A16" s="117"/>
      <c r="B16" s="128"/>
      <c r="C16" s="129"/>
      <c r="D16" s="129"/>
      <c r="E16" s="129"/>
      <c r="F16" s="130"/>
      <c r="G16" s="135"/>
      <c r="H16" s="318"/>
      <c r="I16" s="319"/>
      <c r="J16" s="319"/>
      <c r="K16" s="319"/>
      <c r="L16" s="319"/>
      <c r="M16" s="319"/>
      <c r="N16" s="319"/>
      <c r="O16" s="319"/>
      <c r="P16" s="319"/>
      <c r="Q16" s="319"/>
      <c r="R16" s="319"/>
      <c r="S16" s="319"/>
      <c r="T16" s="319"/>
      <c r="U16" s="319"/>
      <c r="V16" s="319"/>
      <c r="W16" s="319"/>
      <c r="X16" s="319"/>
      <c r="Y16" s="319"/>
      <c r="Z16" s="319"/>
      <c r="AA16" s="319"/>
      <c r="AB16" s="319"/>
      <c r="AC16" s="319"/>
      <c r="AD16" s="320"/>
      <c r="AE16" s="132"/>
      <c r="AF16" s="133"/>
      <c r="AG16" s="129"/>
      <c r="AH16" s="129"/>
      <c r="AI16" s="129"/>
      <c r="AJ16" s="134"/>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row>
    <row r="17" spans="1:69" s="119" customFormat="1">
      <c r="A17" s="117"/>
      <c r="B17" s="128"/>
      <c r="C17" s="129"/>
      <c r="D17" s="129"/>
      <c r="E17" s="129"/>
      <c r="F17" s="130"/>
      <c r="G17" s="135"/>
      <c r="H17" s="129"/>
      <c r="I17" s="129"/>
      <c r="J17" s="129"/>
      <c r="K17" s="129"/>
      <c r="L17" s="129"/>
      <c r="M17" s="129"/>
      <c r="N17" s="129"/>
      <c r="O17" s="129"/>
      <c r="P17" s="129"/>
      <c r="Q17" s="129"/>
      <c r="R17" s="129"/>
      <c r="S17" s="129"/>
      <c r="T17" s="129"/>
      <c r="U17" s="129"/>
      <c r="V17" s="129"/>
      <c r="W17" s="129"/>
      <c r="X17" s="129"/>
      <c r="Y17" s="129"/>
      <c r="Z17" s="129"/>
      <c r="AA17" s="129"/>
      <c r="AB17" s="129"/>
      <c r="AC17" s="129"/>
      <c r="AD17" s="129"/>
      <c r="AE17" s="132"/>
      <c r="AF17" s="133"/>
      <c r="AG17" s="129"/>
      <c r="AH17" s="129"/>
      <c r="AI17" s="129"/>
      <c r="AJ17" s="134"/>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row>
    <row r="18" spans="1:69" s="119" customFormat="1">
      <c r="A18" s="117"/>
      <c r="B18" s="128"/>
      <c r="C18" s="129"/>
      <c r="D18" s="129"/>
      <c r="E18" s="129"/>
      <c r="F18" s="130"/>
      <c r="G18" s="135"/>
      <c r="H18" s="321" t="s">
        <v>120</v>
      </c>
      <c r="I18" s="322"/>
      <c r="J18" s="322"/>
      <c r="K18" s="322"/>
      <c r="L18" s="322"/>
      <c r="M18" s="322"/>
      <c r="N18" s="322"/>
      <c r="O18" s="322"/>
      <c r="P18" s="322"/>
      <c r="Q18" s="322"/>
      <c r="R18" s="322"/>
      <c r="S18" s="322"/>
      <c r="T18" s="322"/>
      <c r="U18" s="322"/>
      <c r="V18" s="322"/>
      <c r="W18" s="322"/>
      <c r="X18" s="322"/>
      <c r="Y18" s="322"/>
      <c r="Z18" s="322"/>
      <c r="AA18" s="322"/>
      <c r="AB18" s="322"/>
      <c r="AC18" s="322"/>
      <c r="AD18" s="323"/>
      <c r="AE18" s="132"/>
      <c r="AF18" s="133"/>
      <c r="AG18" s="129"/>
      <c r="AH18" s="129"/>
      <c r="AI18" s="129"/>
      <c r="AJ18" s="134"/>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row>
    <row r="19" spans="1:69" s="119" customFormat="1">
      <c r="A19" s="117"/>
      <c r="B19" s="128"/>
      <c r="C19" s="129"/>
      <c r="D19" s="129"/>
      <c r="E19" s="129"/>
      <c r="F19" s="130"/>
      <c r="G19" s="135"/>
      <c r="H19" s="129"/>
      <c r="I19" s="129"/>
      <c r="J19" s="129"/>
      <c r="K19" s="129"/>
      <c r="L19" s="129"/>
      <c r="M19" s="129"/>
      <c r="N19" s="129"/>
      <c r="O19" s="129"/>
      <c r="P19" s="129"/>
      <c r="Q19" s="129"/>
      <c r="R19" s="129"/>
      <c r="S19" s="129"/>
      <c r="T19" s="129"/>
      <c r="U19" s="129"/>
      <c r="V19" s="129"/>
      <c r="W19" s="129"/>
      <c r="X19" s="129"/>
      <c r="Y19" s="129"/>
      <c r="Z19" s="129"/>
      <c r="AA19" s="129"/>
      <c r="AB19" s="129"/>
      <c r="AC19" s="129"/>
      <c r="AD19" s="129"/>
      <c r="AE19" s="132"/>
      <c r="AF19" s="133"/>
      <c r="AG19" s="129"/>
      <c r="AH19" s="129"/>
      <c r="AI19" s="129"/>
      <c r="AJ19" s="134"/>
      <c r="AK19" s="118"/>
      <c r="AL19" s="118"/>
      <c r="AM19" s="118"/>
      <c r="AN19" s="118"/>
      <c r="AO19" s="118"/>
      <c r="AP19" s="118"/>
      <c r="AQ19" s="118"/>
      <c r="AR19" s="118"/>
      <c r="AS19" s="118"/>
      <c r="AT19" s="118"/>
      <c r="AU19" s="118"/>
      <c r="AV19" s="118"/>
      <c r="AW19" s="118"/>
      <c r="AX19" s="118"/>
      <c r="AY19" s="118"/>
      <c r="AZ19" s="118"/>
      <c r="BA19" s="118"/>
      <c r="BB19" s="118"/>
      <c r="BC19" s="118"/>
      <c r="BD19" s="118"/>
      <c r="BE19" s="118"/>
      <c r="BF19" s="118"/>
      <c r="BG19" s="118"/>
      <c r="BH19" s="118"/>
      <c r="BI19" s="118"/>
      <c r="BJ19" s="118"/>
      <c r="BK19" s="118"/>
      <c r="BL19" s="118"/>
      <c r="BM19" s="118"/>
      <c r="BN19" s="118"/>
      <c r="BO19" s="118"/>
      <c r="BP19" s="118"/>
      <c r="BQ19" s="118"/>
    </row>
    <row r="20" spans="1:69" s="119" customFormat="1">
      <c r="A20" s="117"/>
      <c r="B20" s="128"/>
      <c r="C20" s="129"/>
      <c r="D20" s="129"/>
      <c r="E20" s="129"/>
      <c r="F20" s="130"/>
      <c r="G20" s="135"/>
      <c r="H20" s="309" t="s">
        <v>121</v>
      </c>
      <c r="I20" s="310"/>
      <c r="J20" s="310"/>
      <c r="K20" s="310"/>
      <c r="L20" s="310"/>
      <c r="M20" s="310"/>
      <c r="N20" s="310"/>
      <c r="O20" s="310"/>
      <c r="P20" s="310"/>
      <c r="Q20" s="310"/>
      <c r="R20" s="310"/>
      <c r="S20" s="310"/>
      <c r="T20" s="310"/>
      <c r="U20" s="310"/>
      <c r="V20" s="310"/>
      <c r="W20" s="310"/>
      <c r="X20" s="310"/>
      <c r="Y20" s="310"/>
      <c r="Z20" s="310"/>
      <c r="AA20" s="310"/>
      <c r="AB20" s="310"/>
      <c r="AC20" s="310"/>
      <c r="AD20" s="311"/>
      <c r="AE20" s="132"/>
      <c r="AF20" s="133"/>
      <c r="AG20" s="129"/>
      <c r="AH20" s="129"/>
      <c r="AI20" s="129"/>
      <c r="AJ20" s="134"/>
      <c r="AK20" s="118"/>
      <c r="AL20" s="118"/>
      <c r="AM20" s="118"/>
      <c r="AN20" s="118"/>
      <c r="AO20" s="118"/>
      <c r="AP20" s="118"/>
      <c r="AQ20" s="118"/>
      <c r="AR20" s="118"/>
      <c r="AS20" s="118"/>
      <c r="AT20" s="118"/>
      <c r="AU20" s="118"/>
      <c r="AV20" s="118"/>
      <c r="AW20" s="118"/>
      <c r="AX20" s="118"/>
      <c r="AY20" s="118"/>
      <c r="AZ20" s="118"/>
      <c r="BA20" s="118"/>
      <c r="BB20" s="118"/>
      <c r="BC20" s="118"/>
      <c r="BD20" s="118"/>
      <c r="BE20" s="118"/>
      <c r="BF20" s="118"/>
      <c r="BG20" s="118"/>
      <c r="BH20" s="118"/>
      <c r="BI20" s="118"/>
      <c r="BJ20" s="118"/>
      <c r="BK20" s="118"/>
      <c r="BL20" s="118"/>
      <c r="BM20" s="118"/>
      <c r="BN20" s="118"/>
      <c r="BO20" s="118"/>
      <c r="BP20" s="118"/>
      <c r="BQ20" s="118"/>
    </row>
    <row r="21" spans="1:69" s="119" customFormat="1">
      <c r="A21" s="117"/>
      <c r="B21" s="128"/>
      <c r="C21" s="129"/>
      <c r="D21" s="129"/>
      <c r="E21" s="129"/>
      <c r="F21" s="130"/>
      <c r="G21" s="135"/>
      <c r="H21" s="324"/>
      <c r="I21" s="325"/>
      <c r="J21" s="325"/>
      <c r="K21" s="325"/>
      <c r="L21" s="325"/>
      <c r="M21" s="325"/>
      <c r="N21" s="325"/>
      <c r="O21" s="325"/>
      <c r="P21" s="325"/>
      <c r="Q21" s="325"/>
      <c r="R21" s="325"/>
      <c r="S21" s="325"/>
      <c r="T21" s="325"/>
      <c r="U21" s="325"/>
      <c r="V21" s="325"/>
      <c r="W21" s="325"/>
      <c r="X21" s="325"/>
      <c r="Y21" s="325"/>
      <c r="Z21" s="325"/>
      <c r="AA21" s="325"/>
      <c r="AB21" s="325"/>
      <c r="AC21" s="325"/>
      <c r="AD21" s="326"/>
      <c r="AE21" s="132"/>
      <c r="AF21" s="133"/>
      <c r="AG21" s="129"/>
      <c r="AH21" s="129"/>
      <c r="AI21" s="129"/>
      <c r="AJ21" s="134"/>
      <c r="AK21" s="118"/>
      <c r="AL21" s="118"/>
      <c r="AM21" s="118"/>
      <c r="AN21" s="118"/>
      <c r="AO21" s="118"/>
      <c r="AP21" s="118"/>
      <c r="AQ21" s="118"/>
      <c r="AR21" s="118"/>
      <c r="AS21" s="118"/>
      <c r="AT21" s="118"/>
      <c r="AU21" s="118"/>
      <c r="AV21" s="118"/>
      <c r="AW21" s="118"/>
      <c r="AX21" s="118"/>
      <c r="AY21" s="118"/>
      <c r="AZ21" s="118"/>
      <c r="BA21" s="118"/>
      <c r="BB21" s="118"/>
      <c r="BC21" s="118"/>
      <c r="BD21" s="118"/>
      <c r="BE21" s="118"/>
      <c r="BF21" s="118"/>
      <c r="BG21" s="118"/>
      <c r="BH21" s="118"/>
      <c r="BI21" s="118"/>
      <c r="BJ21" s="118"/>
      <c r="BK21" s="118"/>
      <c r="BL21" s="118"/>
      <c r="BM21" s="118"/>
      <c r="BN21" s="118"/>
      <c r="BO21" s="118"/>
      <c r="BP21" s="118"/>
      <c r="BQ21" s="118"/>
    </row>
    <row r="22" spans="1:69" s="119" customFormat="1">
      <c r="A22" s="117"/>
      <c r="B22" s="128"/>
      <c r="C22" s="129"/>
      <c r="D22" s="129"/>
      <c r="E22" s="129"/>
      <c r="F22" s="130"/>
      <c r="G22" s="135"/>
      <c r="H22" s="129"/>
      <c r="I22" s="129"/>
      <c r="J22" s="129"/>
      <c r="K22" s="129"/>
      <c r="L22" s="129"/>
      <c r="M22" s="129"/>
      <c r="N22" s="129"/>
      <c r="O22" s="129"/>
      <c r="P22" s="129"/>
      <c r="Q22" s="129"/>
      <c r="R22" s="129"/>
      <c r="S22" s="129"/>
      <c r="T22" s="129"/>
      <c r="U22" s="129"/>
      <c r="V22" s="129"/>
      <c r="W22" s="129"/>
      <c r="X22" s="129"/>
      <c r="Y22" s="129"/>
      <c r="Z22" s="129"/>
      <c r="AA22" s="129"/>
      <c r="AB22" s="129"/>
      <c r="AC22" s="129"/>
      <c r="AD22" s="129"/>
      <c r="AE22" s="132"/>
      <c r="AF22" s="133"/>
      <c r="AG22" s="129"/>
      <c r="AH22" s="129"/>
      <c r="AI22" s="129"/>
      <c r="AJ22" s="134"/>
      <c r="AK22" s="118"/>
      <c r="AL22" s="118"/>
      <c r="AM22" s="118"/>
      <c r="AN22" s="118"/>
      <c r="AO22" s="118"/>
      <c r="AP22" s="118"/>
      <c r="AQ22" s="118"/>
      <c r="AR22" s="118"/>
      <c r="AS22" s="118"/>
      <c r="AT22" s="118"/>
      <c r="AU22" s="118"/>
      <c r="AV22" s="118"/>
      <c r="AW22" s="118"/>
      <c r="AX22" s="118"/>
      <c r="AY22" s="118"/>
      <c r="AZ22" s="118"/>
      <c r="BA22" s="118"/>
      <c r="BB22" s="118"/>
      <c r="BC22" s="118"/>
      <c r="BD22" s="118"/>
      <c r="BE22" s="118"/>
      <c r="BF22" s="118"/>
      <c r="BG22" s="118"/>
      <c r="BH22" s="118"/>
      <c r="BI22" s="118"/>
      <c r="BJ22" s="118"/>
      <c r="BK22" s="118"/>
      <c r="BL22" s="118"/>
      <c r="BM22" s="118"/>
      <c r="BN22" s="118"/>
      <c r="BO22" s="118"/>
      <c r="BP22" s="118"/>
      <c r="BQ22" s="118"/>
    </row>
    <row r="23" spans="1:69" s="119" customFormat="1">
      <c r="A23" s="117"/>
      <c r="B23" s="128"/>
      <c r="C23" s="129"/>
      <c r="D23" s="129"/>
      <c r="E23" s="129"/>
      <c r="F23" s="130"/>
      <c r="G23" s="135"/>
      <c r="H23" s="321" t="s">
        <v>122</v>
      </c>
      <c r="I23" s="322"/>
      <c r="J23" s="322"/>
      <c r="K23" s="322"/>
      <c r="L23" s="322"/>
      <c r="M23" s="323"/>
      <c r="N23" s="129"/>
      <c r="O23" s="129"/>
      <c r="P23" s="129"/>
      <c r="Q23" s="129"/>
      <c r="R23" s="129"/>
      <c r="S23" s="129"/>
      <c r="T23" s="129"/>
      <c r="U23" s="129"/>
      <c r="V23" s="129"/>
      <c r="W23" s="129"/>
      <c r="X23" s="129"/>
      <c r="Y23" s="129"/>
      <c r="Z23" s="129"/>
      <c r="AA23" s="129"/>
      <c r="AB23" s="129"/>
      <c r="AC23" s="129"/>
      <c r="AD23" s="129"/>
      <c r="AE23" s="132"/>
      <c r="AF23" s="133"/>
      <c r="AG23" s="129"/>
      <c r="AH23" s="129"/>
      <c r="AI23" s="129"/>
      <c r="AJ23" s="134"/>
      <c r="AK23" s="118"/>
      <c r="AL23" s="118"/>
      <c r="AM23" s="118"/>
      <c r="AN23" s="118"/>
      <c r="AO23" s="118"/>
      <c r="AP23" s="118"/>
      <c r="AQ23" s="118"/>
      <c r="AR23" s="118"/>
      <c r="AS23" s="118"/>
      <c r="AT23" s="118"/>
      <c r="AU23" s="118"/>
      <c r="AV23" s="118"/>
      <c r="AW23" s="118"/>
      <c r="AX23" s="118"/>
      <c r="AY23" s="118"/>
      <c r="AZ23" s="118"/>
      <c r="BA23" s="118"/>
      <c r="BB23" s="118"/>
      <c r="BC23" s="118"/>
      <c r="BD23" s="118"/>
      <c r="BE23" s="118"/>
      <c r="BF23" s="118"/>
      <c r="BG23" s="118"/>
      <c r="BH23" s="118"/>
      <c r="BI23" s="118"/>
      <c r="BJ23" s="118"/>
      <c r="BK23" s="118"/>
      <c r="BL23" s="118"/>
      <c r="BM23" s="118"/>
      <c r="BN23" s="118"/>
      <c r="BO23" s="118"/>
      <c r="BP23" s="118"/>
      <c r="BQ23" s="118"/>
    </row>
    <row r="24" spans="1:69" s="119" customFormat="1">
      <c r="A24" s="117"/>
      <c r="B24" s="128"/>
      <c r="C24" s="129"/>
      <c r="D24" s="129"/>
      <c r="E24" s="129"/>
      <c r="F24" s="130"/>
      <c r="G24" s="135"/>
      <c r="H24" s="327" t="s">
        <v>135</v>
      </c>
      <c r="I24" s="327"/>
      <c r="J24" s="327"/>
      <c r="K24" s="327"/>
      <c r="L24" s="327"/>
      <c r="M24" s="327"/>
      <c r="N24" s="327"/>
      <c r="O24" s="327"/>
      <c r="P24" s="327"/>
      <c r="Q24" s="327"/>
      <c r="R24" s="327"/>
      <c r="S24" s="327"/>
      <c r="T24" s="327"/>
      <c r="U24" s="327"/>
      <c r="V24" s="327"/>
      <c r="W24" s="327"/>
      <c r="X24" s="327"/>
      <c r="Y24" s="327"/>
      <c r="Z24" s="327"/>
      <c r="AA24" s="327"/>
      <c r="AB24" s="327"/>
      <c r="AC24" s="327"/>
      <c r="AD24" s="327"/>
      <c r="AE24" s="132"/>
      <c r="AF24" s="133"/>
      <c r="AG24" s="129"/>
      <c r="AH24" s="129"/>
      <c r="AI24" s="129"/>
      <c r="AJ24" s="134"/>
      <c r="AK24" s="118"/>
      <c r="AL24" s="118"/>
      <c r="AM24" s="118"/>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c r="BK24" s="118"/>
      <c r="BL24" s="118"/>
      <c r="BM24" s="118"/>
      <c r="BN24" s="118"/>
      <c r="BO24" s="118"/>
      <c r="BP24" s="118"/>
      <c r="BQ24" s="118"/>
    </row>
    <row r="25" spans="1:69" s="119" customFormat="1">
      <c r="A25" s="117"/>
      <c r="B25" s="128"/>
      <c r="C25" s="129"/>
      <c r="D25" s="129"/>
      <c r="E25" s="129"/>
      <c r="F25" s="130"/>
      <c r="G25" s="135"/>
      <c r="H25" s="129"/>
      <c r="I25" s="129"/>
      <c r="J25" s="129"/>
      <c r="K25" s="129"/>
      <c r="L25" s="129"/>
      <c r="M25" s="129"/>
      <c r="N25" s="129"/>
      <c r="O25" s="129"/>
      <c r="P25" s="129"/>
      <c r="Q25" s="129"/>
      <c r="R25" s="129"/>
      <c r="S25" s="129"/>
      <c r="T25" s="129"/>
      <c r="U25" s="129"/>
      <c r="V25" s="129"/>
      <c r="W25" s="129"/>
      <c r="X25" s="129"/>
      <c r="Y25" s="129"/>
      <c r="Z25" s="129"/>
      <c r="AA25" s="129"/>
      <c r="AB25" s="129"/>
      <c r="AC25" s="129"/>
      <c r="AD25" s="129"/>
      <c r="AE25" s="132"/>
      <c r="AF25" s="133"/>
      <c r="AG25" s="129"/>
      <c r="AH25" s="129"/>
      <c r="AI25" s="129"/>
      <c r="AJ25" s="134"/>
      <c r="AK25" s="118"/>
      <c r="AL25" s="118"/>
      <c r="AM25" s="118"/>
      <c r="AN25" s="118"/>
      <c r="AO25" s="118"/>
      <c r="AP25" s="118"/>
      <c r="AQ25" s="118"/>
      <c r="AR25" s="118"/>
      <c r="AS25" s="118"/>
      <c r="AT25" s="118"/>
      <c r="AU25" s="118"/>
      <c r="AV25" s="118"/>
      <c r="AW25" s="118"/>
      <c r="AX25" s="118"/>
      <c r="AY25" s="118"/>
      <c r="AZ25" s="118"/>
      <c r="BA25" s="118"/>
      <c r="BB25" s="118"/>
      <c r="BC25" s="118"/>
      <c r="BD25" s="118"/>
      <c r="BE25" s="118"/>
      <c r="BF25" s="118"/>
      <c r="BG25" s="118"/>
      <c r="BH25" s="118"/>
      <c r="BI25" s="118"/>
      <c r="BJ25" s="118"/>
      <c r="BK25" s="118"/>
      <c r="BL25" s="118"/>
      <c r="BM25" s="118"/>
      <c r="BN25" s="118"/>
      <c r="BO25" s="118"/>
      <c r="BP25" s="118"/>
      <c r="BQ25" s="118"/>
    </row>
    <row r="26" spans="1:69" s="119" customFormat="1">
      <c r="A26" s="117"/>
      <c r="B26" s="128"/>
      <c r="C26" s="129"/>
      <c r="D26" s="129"/>
      <c r="E26" s="129"/>
      <c r="F26" s="130"/>
      <c r="G26" s="135"/>
      <c r="H26" s="309" t="s">
        <v>123</v>
      </c>
      <c r="I26" s="310"/>
      <c r="J26" s="310"/>
      <c r="K26" s="310"/>
      <c r="L26" s="310"/>
      <c r="M26" s="310"/>
      <c r="N26" s="310"/>
      <c r="O26" s="310"/>
      <c r="P26" s="310"/>
      <c r="Q26" s="310"/>
      <c r="R26" s="310"/>
      <c r="S26" s="310"/>
      <c r="T26" s="310"/>
      <c r="U26" s="310"/>
      <c r="V26" s="310"/>
      <c r="W26" s="310"/>
      <c r="X26" s="310"/>
      <c r="Y26" s="310"/>
      <c r="Z26" s="310"/>
      <c r="AA26" s="310"/>
      <c r="AB26" s="310"/>
      <c r="AC26" s="310"/>
      <c r="AD26" s="311"/>
      <c r="AE26" s="132"/>
      <c r="AF26" s="133"/>
      <c r="AG26" s="129"/>
      <c r="AH26" s="129"/>
      <c r="AI26" s="129"/>
      <c r="AJ26" s="134"/>
      <c r="AK26" s="118"/>
      <c r="AL26" s="118"/>
      <c r="AM26" s="118"/>
      <c r="AN26" s="118"/>
      <c r="AO26" s="118"/>
      <c r="AP26" s="118"/>
      <c r="AQ26" s="118"/>
      <c r="AR26" s="118"/>
      <c r="AS26" s="118"/>
      <c r="AT26" s="118"/>
      <c r="AU26" s="118"/>
      <c r="AV26" s="118"/>
      <c r="AW26" s="118"/>
      <c r="AX26" s="118"/>
      <c r="AY26" s="118"/>
      <c r="AZ26" s="118"/>
      <c r="BA26" s="118"/>
      <c r="BB26" s="118"/>
      <c r="BC26" s="118"/>
      <c r="BD26" s="118"/>
      <c r="BE26" s="118"/>
      <c r="BF26" s="118"/>
      <c r="BG26" s="118"/>
      <c r="BH26" s="118"/>
      <c r="BI26" s="118"/>
      <c r="BJ26" s="118"/>
      <c r="BK26" s="118"/>
      <c r="BL26" s="118"/>
      <c r="BM26" s="118"/>
      <c r="BN26" s="118"/>
      <c r="BO26" s="118"/>
      <c r="BP26" s="118"/>
      <c r="BQ26" s="118"/>
    </row>
    <row r="27" spans="1:69" s="119" customFormat="1">
      <c r="A27" s="117"/>
      <c r="B27" s="128"/>
      <c r="C27" s="129"/>
      <c r="D27" s="129"/>
      <c r="E27" s="129"/>
      <c r="F27" s="130"/>
      <c r="G27" s="135"/>
      <c r="H27" s="318"/>
      <c r="I27" s="319"/>
      <c r="J27" s="319"/>
      <c r="K27" s="319"/>
      <c r="L27" s="319"/>
      <c r="M27" s="319"/>
      <c r="N27" s="319"/>
      <c r="O27" s="319"/>
      <c r="P27" s="319"/>
      <c r="Q27" s="319"/>
      <c r="R27" s="319"/>
      <c r="S27" s="319"/>
      <c r="T27" s="319"/>
      <c r="U27" s="319"/>
      <c r="V27" s="319"/>
      <c r="W27" s="319"/>
      <c r="X27" s="319"/>
      <c r="Y27" s="319"/>
      <c r="Z27" s="319"/>
      <c r="AA27" s="319"/>
      <c r="AB27" s="319"/>
      <c r="AC27" s="319"/>
      <c r="AD27" s="320"/>
      <c r="AE27" s="132"/>
      <c r="AF27" s="133"/>
      <c r="AG27" s="129"/>
      <c r="AH27" s="129"/>
      <c r="AI27" s="129"/>
      <c r="AJ27" s="134"/>
      <c r="AK27" s="118"/>
      <c r="AL27" s="118"/>
      <c r="AM27" s="118"/>
      <c r="AN27" s="118"/>
      <c r="AO27" s="118"/>
      <c r="AP27" s="118"/>
      <c r="AQ27" s="118"/>
      <c r="AR27" s="118"/>
      <c r="AS27" s="118"/>
      <c r="AT27" s="118"/>
      <c r="AU27" s="118"/>
      <c r="AV27" s="118"/>
      <c r="AW27" s="118"/>
      <c r="AX27" s="118"/>
      <c r="AY27" s="118"/>
      <c r="AZ27" s="118"/>
      <c r="BA27" s="118"/>
      <c r="BB27" s="118"/>
      <c r="BC27" s="118"/>
      <c r="BD27" s="118"/>
      <c r="BE27" s="118"/>
      <c r="BF27" s="118"/>
      <c r="BG27" s="118"/>
      <c r="BH27" s="118"/>
      <c r="BI27" s="118"/>
      <c r="BJ27" s="118"/>
      <c r="BK27" s="118"/>
      <c r="BL27" s="118"/>
      <c r="BM27" s="118"/>
      <c r="BN27" s="118"/>
      <c r="BO27" s="118"/>
      <c r="BP27" s="118"/>
      <c r="BQ27" s="118"/>
    </row>
    <row r="28" spans="1:69" s="119" customFormat="1">
      <c r="A28" s="117"/>
      <c r="B28" s="128"/>
      <c r="C28" s="129"/>
      <c r="D28" s="129"/>
      <c r="E28" s="129"/>
      <c r="F28" s="130"/>
      <c r="G28" s="135"/>
      <c r="H28" s="129"/>
      <c r="I28" s="129"/>
      <c r="J28" s="129"/>
      <c r="K28" s="129"/>
      <c r="L28" s="129"/>
      <c r="M28" s="129"/>
      <c r="N28" s="129"/>
      <c r="O28" s="129"/>
      <c r="P28" s="129"/>
      <c r="Q28" s="129"/>
      <c r="R28" s="129"/>
      <c r="S28" s="129"/>
      <c r="T28" s="129"/>
      <c r="U28" s="129"/>
      <c r="V28" s="129"/>
      <c r="W28" s="129"/>
      <c r="X28" s="129"/>
      <c r="Y28" s="129"/>
      <c r="Z28" s="129"/>
      <c r="AA28" s="129"/>
      <c r="AB28" s="129"/>
      <c r="AC28" s="129"/>
      <c r="AD28" s="129"/>
      <c r="AE28" s="132"/>
      <c r="AF28" s="133"/>
      <c r="AG28" s="129"/>
      <c r="AH28" s="129"/>
      <c r="AI28" s="129"/>
      <c r="AJ28" s="134"/>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8"/>
      <c r="BI28" s="118"/>
      <c r="BJ28" s="118"/>
      <c r="BK28" s="118"/>
      <c r="BL28" s="118"/>
      <c r="BM28" s="118"/>
      <c r="BN28" s="118"/>
      <c r="BO28" s="118"/>
      <c r="BP28" s="118"/>
      <c r="BQ28" s="118"/>
    </row>
    <row r="29" spans="1:69" s="119" customFormat="1">
      <c r="A29" s="117"/>
      <c r="B29" s="128"/>
      <c r="C29" s="129"/>
      <c r="D29" s="129"/>
      <c r="E29" s="129"/>
      <c r="F29" s="130"/>
      <c r="G29" s="135"/>
      <c r="H29" s="321" t="s">
        <v>124</v>
      </c>
      <c r="I29" s="322"/>
      <c r="J29" s="322"/>
      <c r="K29" s="322"/>
      <c r="L29" s="322"/>
      <c r="M29" s="322"/>
      <c r="N29" s="322"/>
      <c r="O29" s="322"/>
      <c r="P29" s="322"/>
      <c r="Q29" s="322"/>
      <c r="R29" s="322"/>
      <c r="S29" s="322"/>
      <c r="T29" s="322"/>
      <c r="U29" s="322"/>
      <c r="V29" s="322"/>
      <c r="W29" s="322"/>
      <c r="X29" s="323"/>
      <c r="Y29" s="129"/>
      <c r="Z29" s="129"/>
      <c r="AA29" s="129"/>
      <c r="AB29" s="129"/>
      <c r="AC29" s="129"/>
      <c r="AD29" s="129"/>
      <c r="AE29" s="132"/>
      <c r="AF29" s="133"/>
      <c r="AG29" s="129"/>
      <c r="AH29" s="129"/>
      <c r="AI29" s="129"/>
      <c r="AJ29" s="134"/>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c r="BK29" s="118"/>
      <c r="BL29" s="118"/>
      <c r="BM29" s="118"/>
      <c r="BN29" s="118"/>
      <c r="BO29" s="118"/>
      <c r="BP29" s="118"/>
      <c r="BQ29" s="118"/>
    </row>
    <row r="30" spans="1:69" s="119" customFormat="1">
      <c r="A30" s="117"/>
      <c r="B30" s="128"/>
      <c r="C30" s="129"/>
      <c r="D30" s="129"/>
      <c r="E30" s="129"/>
      <c r="F30" s="130"/>
      <c r="G30" s="135"/>
      <c r="H30" s="136" t="s">
        <v>125</v>
      </c>
      <c r="I30" s="129"/>
      <c r="J30" s="129"/>
      <c r="K30" s="129"/>
      <c r="L30" s="129"/>
      <c r="M30" s="129"/>
      <c r="N30" s="129"/>
      <c r="O30" s="129"/>
      <c r="P30" s="129"/>
      <c r="Q30" s="129"/>
      <c r="R30" s="129"/>
      <c r="S30" s="129"/>
      <c r="T30" s="129"/>
      <c r="U30" s="129"/>
      <c r="V30" s="129"/>
      <c r="W30" s="129"/>
      <c r="X30" s="129"/>
      <c r="Y30" s="129"/>
      <c r="Z30" s="129"/>
      <c r="AA30" s="129"/>
      <c r="AB30" s="129"/>
      <c r="AC30" s="129"/>
      <c r="AD30" s="129"/>
      <c r="AE30" s="132"/>
      <c r="AF30" s="133"/>
      <c r="AG30" s="129"/>
      <c r="AH30" s="129"/>
      <c r="AI30" s="129"/>
      <c r="AJ30" s="134"/>
      <c r="AK30" s="118"/>
      <c r="AL30" s="118"/>
      <c r="AM30" s="118"/>
      <c r="AN30" s="118"/>
      <c r="AO30" s="118"/>
      <c r="AP30" s="118"/>
      <c r="AQ30" s="118"/>
      <c r="AR30" s="118"/>
      <c r="AS30" s="118"/>
      <c r="AT30" s="118"/>
      <c r="AU30" s="118"/>
      <c r="AV30" s="118"/>
      <c r="AW30" s="118"/>
      <c r="AX30" s="118"/>
      <c r="AY30" s="118"/>
      <c r="AZ30" s="118"/>
      <c r="BA30" s="118"/>
      <c r="BB30" s="118"/>
      <c r="BC30" s="118"/>
      <c r="BD30" s="118"/>
      <c r="BE30" s="118"/>
      <c r="BF30" s="118"/>
      <c r="BG30" s="118"/>
      <c r="BH30" s="118"/>
      <c r="BI30" s="118"/>
      <c r="BJ30" s="118"/>
      <c r="BK30" s="118"/>
      <c r="BL30" s="118"/>
      <c r="BM30" s="118"/>
      <c r="BN30" s="118"/>
      <c r="BO30" s="118"/>
      <c r="BP30" s="118"/>
      <c r="BQ30" s="118"/>
    </row>
    <row r="31" spans="1:69" s="119" customFormat="1">
      <c r="A31" s="117"/>
      <c r="B31" s="128"/>
      <c r="C31" s="129"/>
      <c r="D31" s="129"/>
      <c r="E31" s="129"/>
      <c r="F31" s="130"/>
      <c r="G31" s="135"/>
      <c r="H31" s="129"/>
      <c r="I31" s="129"/>
      <c r="J31" s="129"/>
      <c r="K31" s="129"/>
      <c r="L31" s="129"/>
      <c r="M31" s="129"/>
      <c r="N31" s="129"/>
      <c r="O31" s="129"/>
      <c r="P31" s="129"/>
      <c r="Q31" s="129"/>
      <c r="R31" s="129"/>
      <c r="S31" s="129"/>
      <c r="T31" s="129"/>
      <c r="U31" s="129"/>
      <c r="V31" s="129"/>
      <c r="W31" s="129"/>
      <c r="X31" s="129"/>
      <c r="Y31" s="129"/>
      <c r="Z31" s="129"/>
      <c r="AA31" s="129"/>
      <c r="AB31" s="129"/>
      <c r="AC31" s="129"/>
      <c r="AD31" s="129"/>
      <c r="AE31" s="132"/>
      <c r="AF31" s="133"/>
      <c r="AG31" s="129"/>
      <c r="AH31" s="129"/>
      <c r="AI31" s="129"/>
      <c r="AJ31" s="134"/>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8"/>
      <c r="BI31" s="118"/>
      <c r="BJ31" s="118"/>
      <c r="BK31" s="118"/>
      <c r="BL31" s="118"/>
      <c r="BM31" s="118"/>
      <c r="BN31" s="118"/>
      <c r="BO31" s="118"/>
      <c r="BP31" s="118"/>
      <c r="BQ31" s="118"/>
    </row>
    <row r="32" spans="1:69" s="119" customFormat="1">
      <c r="A32" s="117"/>
      <c r="B32" s="128"/>
      <c r="C32" s="129"/>
      <c r="D32" s="129"/>
      <c r="E32" s="129"/>
      <c r="F32" s="130"/>
      <c r="G32" s="135"/>
      <c r="H32" s="129" t="s">
        <v>126</v>
      </c>
      <c r="I32" s="129"/>
      <c r="J32" s="129"/>
      <c r="K32" s="129"/>
      <c r="L32" s="129"/>
      <c r="M32" s="129"/>
      <c r="N32" s="129"/>
      <c r="O32" s="129"/>
      <c r="P32" s="129"/>
      <c r="Q32" s="129"/>
      <c r="R32" s="129"/>
      <c r="S32" s="129"/>
      <c r="T32" s="129"/>
      <c r="U32" s="129"/>
      <c r="V32" s="129"/>
      <c r="W32" s="129"/>
      <c r="X32" s="129"/>
      <c r="Y32" s="129"/>
      <c r="Z32" s="129"/>
      <c r="AA32" s="129"/>
      <c r="AB32" s="129"/>
      <c r="AC32" s="129"/>
      <c r="AD32" s="129"/>
      <c r="AE32" s="132"/>
      <c r="AF32" s="133"/>
      <c r="AG32" s="129"/>
      <c r="AH32" s="129"/>
      <c r="AI32" s="129"/>
      <c r="AJ32" s="134"/>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8"/>
      <c r="BM32" s="118"/>
      <c r="BN32" s="118"/>
      <c r="BO32" s="118"/>
      <c r="BP32" s="118"/>
      <c r="BQ32" s="118"/>
    </row>
    <row r="33" spans="1:69" s="119" customFormat="1" ht="15" thickBot="1">
      <c r="A33" s="117"/>
      <c r="B33" s="128"/>
      <c r="C33" s="129"/>
      <c r="D33" s="129"/>
      <c r="E33" s="129"/>
      <c r="F33" s="130"/>
      <c r="G33" s="135"/>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2"/>
      <c r="AF33" s="133"/>
      <c r="AG33" s="129"/>
      <c r="AH33" s="129"/>
      <c r="AI33" s="129"/>
      <c r="AJ33" s="134"/>
      <c r="AK33" s="118"/>
      <c r="AL33" s="118"/>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8"/>
      <c r="BI33" s="118"/>
      <c r="BJ33" s="118"/>
      <c r="BK33" s="118"/>
      <c r="BL33" s="118"/>
      <c r="BM33" s="118"/>
      <c r="BN33" s="118"/>
      <c r="BO33" s="118"/>
      <c r="BP33" s="118"/>
      <c r="BQ33" s="118"/>
    </row>
    <row r="34" spans="1:69" s="119" customFormat="1" ht="15" thickBot="1">
      <c r="A34" s="117"/>
      <c r="B34" s="128"/>
      <c r="C34" s="129"/>
      <c r="D34" s="129"/>
      <c r="E34" s="129"/>
      <c r="F34" s="130"/>
      <c r="G34" s="131"/>
      <c r="H34" s="328" t="s">
        <v>127</v>
      </c>
      <c r="I34" s="329"/>
      <c r="J34" s="330" t="s">
        <v>128</v>
      </c>
      <c r="K34" s="331"/>
      <c r="L34" s="331"/>
      <c r="M34" s="331"/>
      <c r="N34" s="331"/>
      <c r="O34" s="331"/>
      <c r="P34" s="331"/>
      <c r="Q34" s="331"/>
      <c r="R34" s="331"/>
      <c r="S34" s="331"/>
      <c r="T34" s="331"/>
      <c r="U34" s="331"/>
      <c r="V34" s="331"/>
      <c r="W34" s="331"/>
      <c r="X34" s="331"/>
      <c r="Y34" s="332"/>
      <c r="Z34" s="333" t="s">
        <v>129</v>
      </c>
      <c r="AA34" s="334"/>
      <c r="AB34" s="334"/>
      <c r="AC34" s="334"/>
      <c r="AD34" s="335"/>
      <c r="AE34" s="131"/>
      <c r="AF34" s="133"/>
      <c r="AG34" s="129"/>
      <c r="AH34" s="129"/>
      <c r="AI34" s="129"/>
      <c r="AJ34" s="134"/>
      <c r="AK34" s="118"/>
      <c r="AL34" s="118"/>
      <c r="AM34" s="118"/>
      <c r="AN34" s="118"/>
      <c r="AO34" s="118"/>
      <c r="AP34" s="118"/>
      <c r="AQ34" s="118"/>
      <c r="AR34" s="118"/>
      <c r="AS34" s="118"/>
      <c r="AT34" s="118"/>
      <c r="AU34" s="118"/>
      <c r="AV34" s="118"/>
      <c r="AW34" s="118"/>
      <c r="AX34" s="118"/>
      <c r="AY34" s="118"/>
      <c r="AZ34" s="118"/>
      <c r="BA34" s="118"/>
      <c r="BB34" s="118"/>
      <c r="BC34" s="118"/>
      <c r="BD34" s="118"/>
      <c r="BE34" s="118"/>
      <c r="BF34" s="118"/>
      <c r="BG34" s="118"/>
      <c r="BH34" s="118"/>
      <c r="BI34" s="118"/>
      <c r="BJ34" s="118"/>
      <c r="BK34" s="118"/>
      <c r="BL34" s="118"/>
      <c r="BM34" s="118"/>
      <c r="BN34" s="118"/>
      <c r="BO34" s="118"/>
      <c r="BP34" s="118"/>
      <c r="BQ34" s="118"/>
    </row>
    <row r="35" spans="1:69" s="119" customFormat="1">
      <c r="A35" s="117"/>
      <c r="B35" s="128"/>
      <c r="C35" s="129"/>
      <c r="D35" s="129"/>
      <c r="E35" s="129"/>
      <c r="F35" s="130"/>
      <c r="G35" s="131"/>
      <c r="H35" s="301">
        <v>0</v>
      </c>
      <c r="I35" s="302"/>
      <c r="J35" s="303" t="s">
        <v>130</v>
      </c>
      <c r="K35" s="304"/>
      <c r="L35" s="304"/>
      <c r="M35" s="304"/>
      <c r="N35" s="304"/>
      <c r="O35" s="304"/>
      <c r="P35" s="304"/>
      <c r="Q35" s="304"/>
      <c r="R35" s="304"/>
      <c r="S35" s="304"/>
      <c r="T35" s="304"/>
      <c r="U35" s="304"/>
      <c r="V35" s="304"/>
      <c r="W35" s="304"/>
      <c r="X35" s="304"/>
      <c r="Y35" s="305"/>
      <c r="Z35" s="306">
        <v>45919</v>
      </c>
      <c r="AA35" s="307"/>
      <c r="AB35" s="307"/>
      <c r="AC35" s="307"/>
      <c r="AD35" s="308"/>
      <c r="AE35" s="131"/>
      <c r="AF35" s="133"/>
      <c r="AG35" s="129"/>
      <c r="AH35" s="129"/>
      <c r="AI35" s="129"/>
      <c r="AJ35" s="134"/>
      <c r="AK35" s="118"/>
      <c r="AL35" s="118"/>
      <c r="AM35" s="118"/>
      <c r="AN35" s="118"/>
      <c r="AO35" s="118"/>
      <c r="AP35" s="118"/>
      <c r="AQ35" s="118"/>
      <c r="AR35" s="118"/>
      <c r="AS35" s="118"/>
      <c r="AT35" s="118"/>
      <c r="AU35" s="118"/>
      <c r="AV35" s="118"/>
      <c r="AW35" s="118"/>
      <c r="AX35" s="118"/>
      <c r="AY35" s="118"/>
      <c r="AZ35" s="118"/>
      <c r="BA35" s="118"/>
      <c r="BB35" s="118"/>
      <c r="BC35" s="118"/>
      <c r="BD35" s="118"/>
      <c r="BE35" s="118"/>
      <c r="BF35" s="118"/>
      <c r="BG35" s="118"/>
      <c r="BH35" s="118"/>
      <c r="BI35" s="118"/>
      <c r="BJ35" s="118"/>
      <c r="BK35" s="118"/>
      <c r="BL35" s="118"/>
      <c r="BM35" s="118"/>
      <c r="BN35" s="118"/>
      <c r="BO35" s="118"/>
      <c r="BP35" s="118"/>
      <c r="BQ35" s="118"/>
    </row>
    <row r="36" spans="1:69" s="119" customFormat="1">
      <c r="A36" s="117"/>
      <c r="B36" s="128"/>
      <c r="C36" s="129"/>
      <c r="D36" s="129"/>
      <c r="E36" s="129"/>
      <c r="F36" s="130"/>
      <c r="G36" s="131"/>
      <c r="H36" s="336"/>
      <c r="I36" s="337"/>
      <c r="J36" s="336"/>
      <c r="K36" s="338"/>
      <c r="L36" s="338"/>
      <c r="M36" s="338"/>
      <c r="N36" s="338"/>
      <c r="O36" s="338"/>
      <c r="P36" s="338"/>
      <c r="Q36" s="338"/>
      <c r="R36" s="338"/>
      <c r="S36" s="338"/>
      <c r="T36" s="338"/>
      <c r="U36" s="338"/>
      <c r="V36" s="338"/>
      <c r="W36" s="338"/>
      <c r="X36" s="338"/>
      <c r="Y36" s="337"/>
      <c r="Z36" s="339"/>
      <c r="AA36" s="338"/>
      <c r="AB36" s="338"/>
      <c r="AC36" s="338"/>
      <c r="AD36" s="337"/>
      <c r="AE36" s="131"/>
      <c r="AF36" s="133"/>
      <c r="AG36" s="129"/>
      <c r="AH36" s="129"/>
      <c r="AI36" s="129"/>
      <c r="AJ36" s="134"/>
      <c r="AK36" s="118"/>
      <c r="AL36" s="118"/>
      <c r="AM36" s="118"/>
      <c r="AN36" s="118"/>
      <c r="AO36" s="118"/>
      <c r="AP36" s="118"/>
      <c r="AQ36" s="118"/>
      <c r="AR36" s="118"/>
      <c r="AS36" s="118"/>
      <c r="AT36" s="118"/>
      <c r="AU36" s="118"/>
      <c r="AV36" s="118"/>
      <c r="AW36" s="118"/>
      <c r="AX36" s="118"/>
      <c r="AY36" s="118"/>
      <c r="AZ36" s="118"/>
      <c r="BA36" s="118"/>
      <c r="BB36" s="118"/>
      <c r="BC36" s="118"/>
      <c r="BD36" s="118"/>
      <c r="BE36" s="118"/>
      <c r="BF36" s="118"/>
      <c r="BG36" s="118"/>
      <c r="BH36" s="118"/>
      <c r="BI36" s="118"/>
      <c r="BJ36" s="118"/>
      <c r="BK36" s="118"/>
      <c r="BL36" s="118"/>
      <c r="BM36" s="118"/>
      <c r="BN36" s="118"/>
      <c r="BO36" s="118"/>
      <c r="BP36" s="118"/>
      <c r="BQ36" s="118"/>
    </row>
    <row r="37" spans="1:69" s="119" customFormat="1">
      <c r="A37" s="117"/>
      <c r="B37" s="128"/>
      <c r="C37" s="129"/>
      <c r="D37" s="129"/>
      <c r="E37" s="129"/>
      <c r="F37" s="130"/>
      <c r="G37" s="131"/>
      <c r="H37" s="336"/>
      <c r="I37" s="337"/>
      <c r="J37" s="336"/>
      <c r="K37" s="338"/>
      <c r="L37" s="338"/>
      <c r="M37" s="338"/>
      <c r="N37" s="338"/>
      <c r="O37" s="338"/>
      <c r="P37" s="338"/>
      <c r="Q37" s="338"/>
      <c r="R37" s="338"/>
      <c r="S37" s="338"/>
      <c r="T37" s="338"/>
      <c r="U37" s="338"/>
      <c r="V37" s="338"/>
      <c r="W37" s="338"/>
      <c r="X37" s="338"/>
      <c r="Y37" s="337"/>
      <c r="Z37" s="339"/>
      <c r="AA37" s="338"/>
      <c r="AB37" s="338"/>
      <c r="AC37" s="338"/>
      <c r="AD37" s="337"/>
      <c r="AE37" s="131"/>
      <c r="AF37" s="133"/>
      <c r="AG37" s="129"/>
      <c r="AH37" s="129"/>
      <c r="AI37" s="129"/>
      <c r="AJ37" s="134"/>
      <c r="AK37" s="118"/>
      <c r="AL37" s="118"/>
      <c r="AM37" s="118"/>
      <c r="AN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row>
    <row r="38" spans="1:69" s="119" customFormat="1">
      <c r="A38" s="117"/>
      <c r="B38" s="128"/>
      <c r="C38" s="129"/>
      <c r="D38" s="129"/>
      <c r="E38" s="129"/>
      <c r="F38" s="130"/>
      <c r="G38" s="131"/>
      <c r="H38" s="336"/>
      <c r="I38" s="337"/>
      <c r="J38" s="336"/>
      <c r="K38" s="338"/>
      <c r="L38" s="338"/>
      <c r="M38" s="338"/>
      <c r="N38" s="338"/>
      <c r="O38" s="338"/>
      <c r="P38" s="338"/>
      <c r="Q38" s="338"/>
      <c r="R38" s="338"/>
      <c r="S38" s="338"/>
      <c r="T38" s="338"/>
      <c r="U38" s="338"/>
      <c r="V38" s="338"/>
      <c r="W38" s="338"/>
      <c r="X38" s="338"/>
      <c r="Y38" s="337"/>
      <c r="Z38" s="339"/>
      <c r="AA38" s="338"/>
      <c r="AB38" s="338"/>
      <c r="AC38" s="338"/>
      <c r="AD38" s="337"/>
      <c r="AE38" s="131"/>
      <c r="AF38" s="133"/>
      <c r="AG38" s="129"/>
      <c r="AH38" s="129"/>
      <c r="AI38" s="129"/>
      <c r="AJ38" s="134"/>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69" s="119" customFormat="1">
      <c r="A39" s="117"/>
      <c r="B39" s="128"/>
      <c r="C39" s="129"/>
      <c r="D39" s="129"/>
      <c r="E39" s="129"/>
      <c r="F39" s="130"/>
      <c r="G39" s="131"/>
      <c r="H39" s="336"/>
      <c r="I39" s="337"/>
      <c r="J39" s="336"/>
      <c r="K39" s="338"/>
      <c r="L39" s="338"/>
      <c r="M39" s="338"/>
      <c r="N39" s="338"/>
      <c r="O39" s="338"/>
      <c r="P39" s="338"/>
      <c r="Q39" s="338"/>
      <c r="R39" s="338"/>
      <c r="S39" s="338"/>
      <c r="T39" s="338"/>
      <c r="U39" s="338"/>
      <c r="V39" s="338"/>
      <c r="W39" s="338"/>
      <c r="X39" s="338"/>
      <c r="Y39" s="337"/>
      <c r="Z39" s="339"/>
      <c r="AA39" s="338"/>
      <c r="AB39" s="338"/>
      <c r="AC39" s="338"/>
      <c r="AD39" s="337"/>
      <c r="AE39" s="131"/>
      <c r="AF39" s="133"/>
      <c r="AG39" s="129"/>
      <c r="AH39" s="129"/>
      <c r="AI39" s="129"/>
      <c r="AJ39" s="134"/>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69" s="119" customFormat="1" ht="15" thickBot="1">
      <c r="A40" s="117"/>
      <c r="B40" s="128"/>
      <c r="C40" s="129"/>
      <c r="D40" s="129"/>
      <c r="E40" s="129"/>
      <c r="F40" s="130"/>
      <c r="G40" s="131"/>
      <c r="H40" s="340"/>
      <c r="I40" s="341"/>
      <c r="J40" s="340"/>
      <c r="K40" s="342"/>
      <c r="L40" s="342"/>
      <c r="M40" s="342"/>
      <c r="N40" s="342"/>
      <c r="O40" s="342"/>
      <c r="P40" s="342"/>
      <c r="Q40" s="342"/>
      <c r="R40" s="342"/>
      <c r="S40" s="342"/>
      <c r="T40" s="342"/>
      <c r="U40" s="342"/>
      <c r="V40" s="342"/>
      <c r="W40" s="342"/>
      <c r="X40" s="342"/>
      <c r="Y40" s="341"/>
      <c r="Z40" s="343"/>
      <c r="AA40" s="342"/>
      <c r="AB40" s="342"/>
      <c r="AC40" s="342"/>
      <c r="AD40" s="341"/>
      <c r="AE40" s="131"/>
      <c r="AF40" s="133"/>
      <c r="AG40" s="129"/>
      <c r="AH40" s="129"/>
      <c r="AI40" s="129"/>
      <c r="AJ40" s="134"/>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69" s="119" customFormat="1">
      <c r="A41" s="117"/>
      <c r="B41" s="128"/>
      <c r="C41" s="129"/>
      <c r="D41" s="129"/>
      <c r="E41" s="129"/>
      <c r="F41" s="130"/>
      <c r="G41" s="135"/>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32"/>
      <c r="AF41" s="133"/>
      <c r="AG41" s="129"/>
      <c r="AH41" s="129"/>
      <c r="AI41" s="129"/>
      <c r="AJ41" s="134"/>
      <c r="AK41" s="118"/>
      <c r="AL41" s="118"/>
      <c r="AM41" s="118"/>
      <c r="AN41" s="118"/>
      <c r="AO41" s="118"/>
      <c r="AP41" s="118"/>
      <c r="AQ41" s="118"/>
      <c r="AR41" s="118"/>
      <c r="AS41" s="118"/>
      <c r="AT41" s="118"/>
      <c r="AU41" s="118"/>
      <c r="AV41" s="118"/>
      <c r="AW41" s="118"/>
      <c r="AX41" s="118"/>
      <c r="AY41" s="118"/>
      <c r="AZ41" s="118"/>
      <c r="BA41" s="118"/>
      <c r="BB41" s="118"/>
      <c r="BC41" s="118"/>
      <c r="BD41" s="118"/>
      <c r="BE41" s="118"/>
      <c r="BF41" s="118"/>
      <c r="BG41" s="118"/>
      <c r="BH41" s="118"/>
      <c r="BI41" s="118"/>
      <c r="BJ41" s="118"/>
      <c r="BK41" s="118"/>
      <c r="BL41" s="118"/>
      <c r="BM41" s="118"/>
      <c r="BN41" s="118"/>
      <c r="BO41" s="118"/>
      <c r="BP41" s="118"/>
      <c r="BQ41" s="118"/>
    </row>
    <row r="42" spans="1:69" s="119" customFormat="1">
      <c r="A42" s="117"/>
      <c r="B42" s="128"/>
      <c r="C42" s="129"/>
      <c r="D42" s="129"/>
      <c r="E42" s="129"/>
      <c r="F42" s="130"/>
      <c r="G42" s="135"/>
      <c r="H42" s="129"/>
      <c r="I42" s="129"/>
      <c r="J42" s="129"/>
      <c r="K42" s="129"/>
      <c r="L42" s="129"/>
      <c r="M42" s="129"/>
      <c r="N42" s="129"/>
      <c r="O42" s="129"/>
      <c r="P42" s="129"/>
      <c r="Q42" s="129"/>
      <c r="R42" s="129"/>
      <c r="S42" s="129"/>
      <c r="T42" s="129"/>
      <c r="U42" s="129"/>
      <c r="V42" s="129"/>
      <c r="W42" s="129"/>
      <c r="X42" s="129"/>
      <c r="Y42" s="129"/>
      <c r="Z42" s="129"/>
      <c r="AA42" s="129"/>
      <c r="AB42" s="129"/>
      <c r="AC42" s="129"/>
      <c r="AD42" s="129"/>
      <c r="AE42" s="132"/>
      <c r="AF42" s="133"/>
      <c r="AG42" s="129"/>
      <c r="AH42" s="129"/>
      <c r="AI42" s="129"/>
      <c r="AJ42" s="134"/>
      <c r="AK42" s="118"/>
      <c r="AL42" s="118"/>
      <c r="AM42" s="118"/>
      <c r="AN42" s="118"/>
      <c r="AO42" s="118"/>
      <c r="AP42" s="118"/>
      <c r="AQ42" s="118"/>
      <c r="AR42" s="118"/>
      <c r="AS42" s="118"/>
      <c r="AT42" s="118"/>
      <c r="AU42" s="118"/>
      <c r="AV42" s="118"/>
      <c r="AW42" s="118"/>
      <c r="AX42" s="118"/>
      <c r="AY42" s="118"/>
      <c r="AZ42" s="118"/>
      <c r="BA42" s="118"/>
      <c r="BB42" s="118"/>
      <c r="BC42" s="118"/>
      <c r="BD42" s="118"/>
      <c r="BE42" s="118"/>
      <c r="BF42" s="118"/>
      <c r="BG42" s="118"/>
      <c r="BH42" s="118"/>
      <c r="BI42" s="118"/>
      <c r="BJ42" s="118"/>
      <c r="BK42" s="118"/>
      <c r="BL42" s="118"/>
      <c r="BM42" s="118"/>
      <c r="BN42" s="118"/>
      <c r="BO42" s="118"/>
      <c r="BP42" s="118"/>
      <c r="BQ42" s="118"/>
    </row>
    <row r="43" spans="1:69" s="119" customFormat="1">
      <c r="A43" s="117"/>
      <c r="B43" s="128"/>
      <c r="C43" s="129"/>
      <c r="D43" s="129"/>
      <c r="E43" s="129"/>
      <c r="F43" s="130"/>
      <c r="G43" s="135"/>
      <c r="H43" s="129"/>
      <c r="I43" s="129"/>
      <c r="J43" s="129"/>
      <c r="K43" s="129"/>
      <c r="L43" s="129"/>
      <c r="M43" s="129"/>
      <c r="N43" s="129"/>
      <c r="O43" s="129"/>
      <c r="P43" s="129"/>
      <c r="Q43" s="129"/>
      <c r="R43" s="129"/>
      <c r="S43" s="129"/>
      <c r="T43" s="129"/>
      <c r="U43" s="129"/>
      <c r="V43" s="129"/>
      <c r="W43" s="129"/>
      <c r="X43" s="129"/>
      <c r="Y43" s="129"/>
      <c r="Z43" s="129"/>
      <c r="AA43" s="129"/>
      <c r="AB43" s="129"/>
      <c r="AC43" s="129"/>
      <c r="AD43" s="129"/>
      <c r="AE43" s="132"/>
      <c r="AF43" s="133"/>
      <c r="AG43" s="129"/>
      <c r="AH43" s="129"/>
      <c r="AI43" s="129"/>
      <c r="AJ43" s="134"/>
      <c r="AK43" s="118"/>
      <c r="AL43" s="118"/>
      <c r="AM43" s="118"/>
      <c r="AN43" s="118"/>
      <c r="AO43" s="118"/>
      <c r="AP43" s="118"/>
      <c r="AQ43" s="118"/>
      <c r="AR43" s="118"/>
      <c r="AS43" s="118"/>
      <c r="AT43" s="118"/>
      <c r="AU43" s="118"/>
      <c r="AV43" s="118"/>
      <c r="AW43" s="118"/>
      <c r="AX43" s="118"/>
      <c r="AY43" s="118"/>
      <c r="AZ43" s="118"/>
      <c r="BA43" s="118"/>
      <c r="BB43" s="118"/>
      <c r="BC43" s="118"/>
      <c r="BD43" s="118"/>
      <c r="BE43" s="118"/>
      <c r="BF43" s="118"/>
      <c r="BG43" s="118"/>
      <c r="BH43" s="118"/>
      <c r="BI43" s="118"/>
      <c r="BJ43" s="118"/>
      <c r="BK43" s="118"/>
      <c r="BL43" s="118"/>
      <c r="BM43" s="118"/>
      <c r="BN43" s="118"/>
      <c r="BO43" s="118"/>
      <c r="BP43" s="118"/>
      <c r="BQ43" s="118"/>
    </row>
    <row r="44" spans="1:69" s="119" customFormat="1">
      <c r="A44" s="117"/>
      <c r="B44" s="128"/>
      <c r="C44" s="129"/>
      <c r="D44" s="129"/>
      <c r="E44" s="129"/>
      <c r="F44" s="130"/>
      <c r="G44" s="135"/>
      <c r="H44" s="129"/>
      <c r="I44" s="129"/>
      <c r="J44" s="129"/>
      <c r="K44" s="129"/>
      <c r="L44" s="129"/>
      <c r="M44" s="129"/>
      <c r="N44" s="129"/>
      <c r="O44" s="129"/>
      <c r="P44" s="129"/>
      <c r="Q44" s="129"/>
      <c r="R44" s="129"/>
      <c r="S44" s="129"/>
      <c r="T44" s="129"/>
      <c r="U44" s="129"/>
      <c r="V44" s="129"/>
      <c r="W44" s="129"/>
      <c r="X44" s="129"/>
      <c r="Y44" s="129"/>
      <c r="Z44" s="129"/>
      <c r="AA44" s="129"/>
      <c r="AB44" s="129"/>
      <c r="AC44" s="129"/>
      <c r="AD44" s="129"/>
      <c r="AE44" s="132"/>
      <c r="AF44" s="133"/>
      <c r="AG44" s="129"/>
      <c r="AH44" s="129"/>
      <c r="AI44" s="129"/>
      <c r="AJ44" s="134"/>
      <c r="AK44" s="118"/>
      <c r="AL44" s="118"/>
      <c r="AM44" s="118"/>
      <c r="AN44" s="118"/>
      <c r="AO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row>
    <row r="45" spans="1:69" s="119" customFormat="1">
      <c r="A45" s="117"/>
      <c r="B45" s="128"/>
      <c r="C45" s="129"/>
      <c r="D45" s="129"/>
      <c r="E45" s="129"/>
      <c r="F45" s="130"/>
      <c r="G45" s="135"/>
      <c r="H45" s="129"/>
      <c r="I45" s="129"/>
      <c r="J45" s="129"/>
      <c r="K45" s="129"/>
      <c r="L45" s="129"/>
      <c r="M45" s="129"/>
      <c r="N45" s="129"/>
      <c r="O45" s="129"/>
      <c r="P45" s="129"/>
      <c r="Q45" s="129"/>
      <c r="R45" s="129"/>
      <c r="S45" s="129"/>
      <c r="T45" s="129"/>
      <c r="U45" s="129"/>
      <c r="V45" s="129"/>
      <c r="W45" s="129"/>
      <c r="X45" s="129"/>
      <c r="Y45" s="129"/>
      <c r="Z45" s="129"/>
      <c r="AA45" s="129"/>
      <c r="AB45" s="129"/>
      <c r="AC45" s="129"/>
      <c r="AD45" s="129"/>
      <c r="AE45" s="132"/>
      <c r="AF45" s="133"/>
      <c r="AG45" s="129"/>
      <c r="AH45" s="129"/>
      <c r="AI45" s="129"/>
      <c r="AJ45" s="134"/>
      <c r="AK45" s="118"/>
      <c r="AL45" s="118"/>
      <c r="AM45" s="118"/>
      <c r="AN45" s="118"/>
      <c r="AO45" s="118"/>
      <c r="AP45" s="118"/>
      <c r="AQ45" s="118"/>
      <c r="AR45" s="118"/>
      <c r="AS45" s="118"/>
      <c r="AT45" s="118"/>
      <c r="AU45" s="118"/>
      <c r="AV45" s="118"/>
      <c r="AW45" s="118"/>
      <c r="AX45" s="118"/>
      <c r="AY45" s="118"/>
      <c r="AZ45" s="118"/>
      <c r="BA45" s="118"/>
      <c r="BB45" s="118"/>
      <c r="BC45" s="118"/>
      <c r="BD45" s="118"/>
      <c r="BE45" s="118"/>
      <c r="BF45" s="118"/>
      <c r="BG45" s="118"/>
      <c r="BH45" s="118"/>
      <c r="BI45" s="118"/>
      <c r="BJ45" s="118"/>
      <c r="BK45" s="118"/>
      <c r="BL45" s="118"/>
      <c r="BM45" s="118"/>
      <c r="BN45" s="118"/>
      <c r="BO45" s="118"/>
      <c r="BP45" s="118"/>
      <c r="BQ45" s="118"/>
    </row>
    <row r="46" spans="1:69" s="119" customFormat="1">
      <c r="A46" s="117"/>
      <c r="B46" s="128"/>
      <c r="C46" s="129"/>
      <c r="D46" s="129"/>
      <c r="E46" s="129"/>
      <c r="F46" s="130"/>
      <c r="G46" s="135"/>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32"/>
      <c r="AF46" s="133"/>
      <c r="AG46" s="129"/>
      <c r="AH46" s="129"/>
      <c r="AI46" s="129"/>
      <c r="AJ46" s="134"/>
      <c r="AK46" s="118"/>
      <c r="AL46" s="118"/>
      <c r="AM46" s="118"/>
      <c r="AN46" s="118"/>
      <c r="AO46" s="118"/>
      <c r="AP46" s="118"/>
      <c r="AQ46" s="118"/>
      <c r="AR46" s="118"/>
      <c r="AS46" s="118"/>
      <c r="AT46" s="118"/>
      <c r="AU46" s="118"/>
      <c r="AV46" s="118"/>
      <c r="AW46" s="118"/>
      <c r="AX46" s="118"/>
      <c r="AY46" s="118"/>
      <c r="AZ46" s="118"/>
      <c r="BA46" s="118"/>
      <c r="BB46" s="118"/>
      <c r="BC46" s="118"/>
      <c r="BD46" s="118"/>
      <c r="BE46" s="118"/>
      <c r="BF46" s="118"/>
      <c r="BG46" s="118"/>
      <c r="BH46" s="118"/>
      <c r="BI46" s="118"/>
      <c r="BJ46" s="118"/>
      <c r="BK46" s="118"/>
      <c r="BL46" s="118"/>
      <c r="BM46" s="118"/>
      <c r="BN46" s="118"/>
      <c r="BO46" s="118"/>
      <c r="BP46" s="118"/>
      <c r="BQ46" s="118"/>
    </row>
    <row r="47" spans="1:69" s="119" customFormat="1">
      <c r="A47" s="117"/>
      <c r="B47" s="128"/>
      <c r="C47" s="129"/>
      <c r="D47" s="129"/>
      <c r="E47" s="129"/>
      <c r="F47" s="130"/>
      <c r="G47" s="135"/>
      <c r="H47" s="129"/>
      <c r="I47" s="129"/>
      <c r="J47" s="129"/>
      <c r="K47" s="129"/>
      <c r="L47" s="129"/>
      <c r="M47" s="129"/>
      <c r="N47" s="129"/>
      <c r="O47" s="129"/>
      <c r="P47" s="129"/>
      <c r="Q47" s="129"/>
      <c r="R47" s="129"/>
      <c r="S47" s="129"/>
      <c r="T47" s="129"/>
      <c r="U47" s="129"/>
      <c r="V47" s="129"/>
      <c r="W47" s="129"/>
      <c r="X47" s="129"/>
      <c r="Y47" s="129"/>
      <c r="Z47" s="129"/>
      <c r="AA47" s="129"/>
      <c r="AB47" s="129"/>
      <c r="AC47" s="129"/>
      <c r="AD47" s="129"/>
      <c r="AE47" s="132"/>
      <c r="AF47" s="133"/>
      <c r="AG47" s="129"/>
      <c r="AH47" s="129"/>
      <c r="AI47" s="129"/>
      <c r="AJ47" s="134"/>
      <c r="AK47" s="118"/>
      <c r="AL47" s="118"/>
      <c r="AM47" s="118"/>
      <c r="AN47" s="118"/>
      <c r="AO47" s="118"/>
      <c r="AP47" s="118"/>
      <c r="AQ47" s="118"/>
      <c r="AR47" s="118"/>
      <c r="AS47" s="118"/>
      <c r="AT47" s="118"/>
      <c r="AU47" s="118"/>
      <c r="AV47" s="118"/>
      <c r="AW47" s="118"/>
      <c r="AX47" s="118"/>
      <c r="AY47" s="118"/>
      <c r="AZ47" s="118"/>
      <c r="BA47" s="118"/>
      <c r="BB47" s="118"/>
      <c r="BC47" s="118"/>
      <c r="BD47" s="118"/>
      <c r="BE47" s="118"/>
      <c r="BF47" s="118"/>
      <c r="BG47" s="118"/>
      <c r="BH47" s="118"/>
      <c r="BI47" s="118"/>
      <c r="BJ47" s="118"/>
      <c r="BK47" s="118"/>
      <c r="BL47" s="118"/>
      <c r="BM47" s="118"/>
      <c r="BN47" s="118"/>
      <c r="BO47" s="118"/>
      <c r="BP47" s="118"/>
      <c r="BQ47" s="118"/>
    </row>
    <row r="48" spans="1:69" s="119" customFormat="1">
      <c r="A48" s="117"/>
      <c r="B48" s="128"/>
      <c r="C48" s="129"/>
      <c r="D48" s="129"/>
      <c r="E48" s="129"/>
      <c r="F48" s="130"/>
      <c r="G48" s="135"/>
      <c r="H48" s="129"/>
      <c r="I48" s="129"/>
      <c r="J48" s="129"/>
      <c r="K48" s="129"/>
      <c r="L48" s="129"/>
      <c r="M48" s="129"/>
      <c r="N48" s="129"/>
      <c r="O48" s="129"/>
      <c r="P48" s="129"/>
      <c r="Q48" s="129"/>
      <c r="R48" s="129"/>
      <c r="S48" s="129"/>
      <c r="T48" s="129"/>
      <c r="U48" s="129"/>
      <c r="V48" s="129"/>
      <c r="W48" s="129"/>
      <c r="X48" s="129"/>
      <c r="Y48" s="129"/>
      <c r="Z48" s="129"/>
      <c r="AA48" s="129"/>
      <c r="AB48" s="129"/>
      <c r="AC48" s="129"/>
      <c r="AD48" s="129"/>
      <c r="AE48" s="132"/>
      <c r="AF48" s="133"/>
      <c r="AG48" s="129"/>
      <c r="AH48" s="129"/>
      <c r="AI48" s="129"/>
      <c r="AJ48" s="134"/>
      <c r="AK48" s="118"/>
      <c r="AL48" s="118"/>
      <c r="AM48" s="118"/>
      <c r="AN48" s="118"/>
      <c r="AO48" s="118"/>
      <c r="AP48" s="118"/>
      <c r="AQ48" s="118"/>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c r="BO48" s="118"/>
      <c r="BP48" s="118"/>
      <c r="BQ48" s="118"/>
    </row>
    <row r="49" spans="1:69" s="119" customFormat="1">
      <c r="A49" s="117"/>
      <c r="B49" s="128"/>
      <c r="C49" s="129"/>
      <c r="D49" s="129"/>
      <c r="E49" s="129"/>
      <c r="F49" s="130"/>
      <c r="G49" s="135"/>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32"/>
      <c r="AF49" s="133"/>
      <c r="AG49" s="129"/>
      <c r="AH49" s="129"/>
      <c r="AI49" s="129"/>
      <c r="AJ49" s="134"/>
      <c r="AK49" s="118"/>
      <c r="AL49" s="118"/>
      <c r="AM49" s="118"/>
      <c r="AN49" s="118"/>
      <c r="AO49" s="118"/>
      <c r="AP49" s="118"/>
      <c r="AQ49" s="118"/>
      <c r="AR49" s="118"/>
      <c r="AS49" s="118"/>
      <c r="AT49" s="118"/>
      <c r="AU49" s="118"/>
      <c r="AV49" s="118"/>
      <c r="AW49" s="118"/>
      <c r="AX49" s="118"/>
      <c r="AY49" s="118"/>
      <c r="AZ49" s="118"/>
      <c r="BA49" s="118"/>
      <c r="BB49" s="118"/>
      <c r="BC49" s="118"/>
      <c r="BD49" s="118"/>
      <c r="BE49" s="118"/>
      <c r="BF49" s="118"/>
      <c r="BG49" s="118"/>
      <c r="BH49" s="118"/>
      <c r="BI49" s="118"/>
      <c r="BJ49" s="118"/>
      <c r="BK49" s="118"/>
      <c r="BL49" s="118"/>
      <c r="BM49" s="118"/>
      <c r="BN49" s="118"/>
      <c r="BO49" s="118"/>
      <c r="BP49" s="118"/>
      <c r="BQ49" s="118"/>
    </row>
    <row r="50" spans="1:69" s="119" customFormat="1">
      <c r="A50" s="117"/>
      <c r="B50" s="128"/>
      <c r="C50" s="129"/>
      <c r="D50" s="129"/>
      <c r="E50" s="129"/>
      <c r="F50" s="130"/>
      <c r="G50" s="135"/>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32"/>
      <c r="AF50" s="133"/>
      <c r="AG50" s="129"/>
      <c r="AH50" s="129"/>
      <c r="AI50" s="129"/>
      <c r="AJ50" s="134"/>
      <c r="AK50" s="118"/>
      <c r="AL50" s="118"/>
      <c r="AM50" s="118"/>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c r="BO50" s="118"/>
      <c r="BP50" s="118"/>
      <c r="BQ50" s="118"/>
    </row>
    <row r="51" spans="1:69" s="119" customFormat="1">
      <c r="A51" s="117"/>
      <c r="B51" s="128"/>
      <c r="C51" s="129"/>
      <c r="D51" s="129"/>
      <c r="E51" s="129"/>
      <c r="F51" s="130"/>
      <c r="G51" s="135"/>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32"/>
      <c r="AF51" s="133"/>
      <c r="AG51" s="129"/>
      <c r="AH51" s="129"/>
      <c r="AI51" s="129"/>
      <c r="AJ51" s="134"/>
      <c r="AK51" s="118"/>
      <c r="AL51" s="118"/>
      <c r="AM51" s="118"/>
      <c r="AN51" s="118"/>
      <c r="AO51" s="118"/>
      <c r="AP51" s="118"/>
      <c r="AQ51" s="118"/>
      <c r="AR51" s="118"/>
      <c r="AS51" s="118"/>
      <c r="AT51" s="118"/>
      <c r="AU51" s="118"/>
      <c r="AV51" s="118"/>
      <c r="AW51" s="118"/>
      <c r="AX51" s="118"/>
      <c r="AY51" s="118"/>
      <c r="AZ51" s="118"/>
      <c r="BA51" s="118"/>
      <c r="BB51" s="118"/>
      <c r="BC51" s="118"/>
      <c r="BD51" s="118"/>
      <c r="BE51" s="118"/>
      <c r="BF51" s="118"/>
      <c r="BG51" s="118"/>
      <c r="BH51" s="118"/>
      <c r="BI51" s="118"/>
      <c r="BJ51" s="118"/>
      <c r="BK51" s="118"/>
      <c r="BL51" s="118"/>
      <c r="BM51" s="118"/>
      <c r="BN51" s="118"/>
      <c r="BO51" s="118"/>
      <c r="BP51" s="118"/>
      <c r="BQ51" s="118"/>
    </row>
    <row r="52" spans="1:69" s="119" customFormat="1" ht="15" thickBot="1">
      <c r="A52" s="117"/>
      <c r="B52" s="138"/>
      <c r="C52" s="139"/>
      <c r="D52" s="139"/>
      <c r="E52" s="139"/>
      <c r="F52" s="140"/>
      <c r="G52" s="141"/>
      <c r="H52" s="139"/>
      <c r="I52" s="139"/>
      <c r="J52" s="139"/>
      <c r="K52" s="139"/>
      <c r="L52" s="139"/>
      <c r="M52" s="139"/>
      <c r="N52" s="139"/>
      <c r="O52" s="139"/>
      <c r="P52" s="139"/>
      <c r="Q52" s="139"/>
      <c r="R52" s="139"/>
      <c r="S52" s="139"/>
      <c r="T52" s="139"/>
      <c r="U52" s="139"/>
      <c r="V52" s="139"/>
      <c r="W52" s="139"/>
      <c r="X52" s="139"/>
      <c r="Y52" s="139"/>
      <c r="Z52" s="139"/>
      <c r="AA52" s="139"/>
      <c r="AB52" s="139"/>
      <c r="AC52" s="139"/>
      <c r="AD52" s="139"/>
      <c r="AE52" s="142"/>
      <c r="AF52" s="143"/>
      <c r="AG52" s="139"/>
      <c r="AH52" s="139"/>
      <c r="AI52" s="139"/>
      <c r="AJ52" s="144"/>
      <c r="AK52" s="118"/>
      <c r="AL52" s="118"/>
      <c r="AM52" s="118"/>
      <c r="AN52" s="118"/>
      <c r="AO52" s="118"/>
      <c r="AP52" s="118"/>
      <c r="AQ52" s="118"/>
      <c r="AR52" s="118"/>
      <c r="AS52" s="118"/>
      <c r="AT52" s="118"/>
      <c r="AU52" s="118"/>
      <c r="AV52" s="118"/>
      <c r="AW52" s="118"/>
      <c r="AX52" s="118"/>
      <c r="AY52" s="118"/>
      <c r="AZ52" s="118"/>
      <c r="BA52" s="118"/>
      <c r="BB52" s="118"/>
      <c r="BC52" s="118"/>
      <c r="BD52" s="118"/>
      <c r="BE52" s="118"/>
      <c r="BF52" s="118"/>
      <c r="BG52" s="118"/>
      <c r="BH52" s="118"/>
      <c r="BI52" s="118"/>
      <c r="BJ52" s="118"/>
      <c r="BK52" s="118"/>
      <c r="BL52" s="118"/>
      <c r="BM52" s="118"/>
      <c r="BN52" s="118"/>
      <c r="BO52" s="118"/>
      <c r="BP52" s="118"/>
      <c r="BQ52" s="118"/>
    </row>
    <row r="53" spans="1:69" s="118" customFormat="1"/>
    <row r="54" spans="1:69" s="118" customFormat="1"/>
    <row r="55" spans="1:69" s="118" customFormat="1"/>
    <row r="56" spans="1:69" s="118" customFormat="1"/>
    <row r="57" spans="1:69" s="118" customFormat="1"/>
    <row r="58" spans="1:69" s="118" customFormat="1"/>
    <row r="59" spans="1:69" s="118" customFormat="1"/>
    <row r="60" spans="1:69" s="118" customFormat="1"/>
    <row r="61" spans="1:69" s="118" customFormat="1"/>
    <row r="62" spans="1:69" s="118" customFormat="1"/>
    <row r="63" spans="1:69" s="118" customFormat="1"/>
    <row r="64" spans="1:69" s="118" customFormat="1"/>
    <row r="65" s="118" customFormat="1"/>
    <row r="66" s="118" customFormat="1"/>
    <row r="67" s="118" customFormat="1"/>
    <row r="68" s="118" customFormat="1"/>
    <row r="69" s="118" customFormat="1"/>
    <row r="70" s="118" customFormat="1"/>
    <row r="71" s="118" customFormat="1"/>
    <row r="72" s="118" customFormat="1"/>
    <row r="73" s="118" customFormat="1"/>
    <row r="74" s="118" customFormat="1"/>
    <row r="75" s="118" customFormat="1"/>
    <row r="76" s="118" customFormat="1"/>
    <row r="77" s="118" customFormat="1"/>
    <row r="78" s="118" customFormat="1"/>
    <row r="79" s="118" customFormat="1"/>
    <row r="80" s="118" customFormat="1"/>
    <row r="81" s="118" customFormat="1"/>
    <row r="82" s="118" customFormat="1"/>
    <row r="83" s="118" customFormat="1"/>
    <row r="84" s="118" customFormat="1"/>
    <row r="85" s="118" customFormat="1"/>
    <row r="86" s="118" customFormat="1"/>
    <row r="87" s="118" customFormat="1"/>
    <row r="88" s="118" customFormat="1"/>
    <row r="89" s="118" customFormat="1"/>
    <row r="90" s="118" customFormat="1"/>
    <row r="91" s="118" customFormat="1"/>
    <row r="92" s="118" customFormat="1"/>
    <row r="93" s="118" customFormat="1"/>
    <row r="94" s="118" customFormat="1"/>
    <row r="95" s="118" customFormat="1"/>
    <row r="96" s="118" customFormat="1"/>
    <row r="97" s="118" customFormat="1"/>
    <row r="98" s="118" customFormat="1"/>
    <row r="99" s="118" customFormat="1"/>
    <row r="100" s="118" customFormat="1"/>
    <row r="101" s="118" customFormat="1"/>
    <row r="102" s="118" customFormat="1"/>
    <row r="103" s="118" customFormat="1"/>
    <row r="104" s="118" customFormat="1"/>
    <row r="105" s="118" customFormat="1"/>
  </sheetData>
  <sheetProtection algorithmName="SHA-512" hashValue="O6bGttXhkxXYBykFxbId8XimIvSTty45zFvCiNZxsUg09ysQOGV9UJ8IYzZgUwS+J3S3/UnvIGi7wivG0mk1pA==" saltValue="de4QhqP9UYGNzFfcad3j/w==" spinCount="100000" sheet="1" selectLockedCells="1"/>
  <mergeCells count="46">
    <mergeCell ref="H40:I40"/>
    <mergeCell ref="J40:Y40"/>
    <mergeCell ref="Z40:AD40"/>
    <mergeCell ref="H38:I38"/>
    <mergeCell ref="J38:Y38"/>
    <mergeCell ref="Z38:AD38"/>
    <mergeCell ref="H39:I39"/>
    <mergeCell ref="J39:Y39"/>
    <mergeCell ref="Z39:AD39"/>
    <mergeCell ref="H36:I36"/>
    <mergeCell ref="J36:Y36"/>
    <mergeCell ref="Z36:AD36"/>
    <mergeCell ref="H37:I37"/>
    <mergeCell ref="J37:Y37"/>
    <mergeCell ref="Z37:AD37"/>
    <mergeCell ref="AF5:AJ5"/>
    <mergeCell ref="H35:I35"/>
    <mergeCell ref="J35:Y35"/>
    <mergeCell ref="Z35:AD35"/>
    <mergeCell ref="H7:AD12"/>
    <mergeCell ref="H14:AD16"/>
    <mergeCell ref="H18:AD18"/>
    <mergeCell ref="H20:AD21"/>
    <mergeCell ref="H23:M23"/>
    <mergeCell ref="H24:AD24"/>
    <mergeCell ref="H26:AD27"/>
    <mergeCell ref="H29:X29"/>
    <mergeCell ref="H34:I34"/>
    <mergeCell ref="J34:Y34"/>
    <mergeCell ref="Z34:AD34"/>
    <mergeCell ref="B1:F1"/>
    <mergeCell ref="G1:AE1"/>
    <mergeCell ref="AF1:AJ1"/>
    <mergeCell ref="B2:F5"/>
    <mergeCell ref="G2:L2"/>
    <mergeCell ref="M2:AE2"/>
    <mergeCell ref="AF2:AJ2"/>
    <mergeCell ref="G3:L3"/>
    <mergeCell ref="M3:AE3"/>
    <mergeCell ref="AF3:AJ3"/>
    <mergeCell ref="G4:AE4"/>
    <mergeCell ref="AF4:AJ4"/>
    <mergeCell ref="G5:L5"/>
    <mergeCell ref="M5:S5"/>
    <mergeCell ref="T5:Y5"/>
    <mergeCell ref="Z5:AE5"/>
  </mergeCells>
  <hyperlinks>
    <hyperlink ref="H30" r:id="rId1" xr:uid="{0E02807C-4AF0-4139-A0B1-2D5065C0DAFB}"/>
  </hyperlinks>
  <pageMargins left="0.7" right="0.7" top="0.75" bottom="0.75" header="0.3" footer="0.3"/>
  <pageSetup paperSize="9" scale="96" orientation="portrait" r:id="rId2"/>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BU87"/>
  <sheetViews>
    <sheetView view="pageBreakPreview" zoomScaleNormal="100" zoomScaleSheetLayoutView="100" workbookViewId="0">
      <selection activeCell="AE12" sqref="AE12"/>
    </sheetView>
  </sheetViews>
  <sheetFormatPr defaultRowHeight="15.6" customHeight="1"/>
  <cols>
    <col min="1" max="1" width="1.6640625" style="116" customWidth="1"/>
    <col min="2" max="2" width="2.33203125" style="116" customWidth="1"/>
    <col min="3" max="36" width="2.44140625" style="116" customWidth="1"/>
    <col min="37" max="37" width="8.88671875" style="116"/>
    <col min="47" max="52" width="0" hidden="1" customWidth="1"/>
    <col min="53" max="53" width="7.33203125" hidden="1" customWidth="1"/>
    <col min="54" max="54" width="4.6640625" hidden="1" customWidth="1"/>
    <col min="55" max="55" width="26" hidden="1" customWidth="1"/>
    <col min="56" max="56" width="14.6640625" hidden="1" customWidth="1"/>
    <col min="57" max="57" width="16" hidden="1" customWidth="1"/>
    <col min="58" max="58" width="14.44140625" hidden="1" customWidth="1"/>
    <col min="59" max="59" width="10.6640625" hidden="1" customWidth="1"/>
    <col min="60" max="60" width="7.88671875" hidden="1" customWidth="1"/>
    <col min="61" max="61" width="15.33203125" hidden="1" customWidth="1"/>
    <col min="62" max="62" width="14.33203125" hidden="1" customWidth="1"/>
    <col min="63" max="63" width="13.6640625" hidden="1" customWidth="1"/>
    <col min="64" max="64" width="13.44140625" hidden="1" customWidth="1"/>
    <col min="65" max="65" width="17.5546875" hidden="1" customWidth="1"/>
    <col min="66" max="66" width="16.88671875" hidden="1" customWidth="1"/>
    <col min="67" max="67" width="37.6640625" hidden="1" customWidth="1"/>
    <col min="68" max="68" width="0" hidden="1" customWidth="1"/>
    <col min="69" max="69" width="7.5546875" hidden="1" customWidth="1"/>
    <col min="70" max="70" width="8.109375" customWidth="1"/>
    <col min="71" max="71" width="5.6640625" customWidth="1"/>
  </cols>
  <sheetData>
    <row r="1" spans="2:71" ht="15.6" customHeight="1" thickBot="1">
      <c r="B1" s="361" t="s">
        <v>96</v>
      </c>
      <c r="C1" s="362"/>
      <c r="D1" s="362"/>
      <c r="E1" s="362"/>
      <c r="F1" s="362"/>
      <c r="G1" s="363" t="s">
        <v>135</v>
      </c>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1" t="s">
        <v>97</v>
      </c>
      <c r="AG1" s="362"/>
      <c r="AH1" s="362"/>
      <c r="AI1" s="362"/>
      <c r="AJ1" s="362"/>
      <c r="BL1" s="6"/>
      <c r="BM1" s="8"/>
      <c r="BQ1" s="1"/>
      <c r="BS1" s="1"/>
    </row>
    <row r="2" spans="2:71" ht="15.6" customHeight="1" thickBot="1">
      <c r="B2" s="364" t="s">
        <v>98</v>
      </c>
      <c r="C2" s="365"/>
      <c r="D2" s="365"/>
      <c r="E2" s="365"/>
      <c r="F2" s="366"/>
      <c r="G2" s="373" t="s">
        <v>90</v>
      </c>
      <c r="H2" s="374"/>
      <c r="I2" s="374"/>
      <c r="J2" s="374"/>
      <c r="K2" s="374"/>
      <c r="L2" s="374"/>
      <c r="M2" s="375"/>
      <c r="N2" s="376"/>
      <c r="O2" s="376"/>
      <c r="P2" s="376"/>
      <c r="Q2" s="376"/>
      <c r="R2" s="376"/>
      <c r="S2" s="376"/>
      <c r="T2" s="376"/>
      <c r="U2" s="376"/>
      <c r="V2" s="376"/>
      <c r="W2" s="376"/>
      <c r="X2" s="376"/>
      <c r="Y2" s="376"/>
      <c r="Z2" s="376"/>
      <c r="AA2" s="376"/>
      <c r="AB2" s="376"/>
      <c r="AC2" s="376"/>
      <c r="AD2" s="376"/>
      <c r="AE2" s="377"/>
      <c r="AF2" s="378" t="s">
        <v>91</v>
      </c>
      <c r="AG2" s="374"/>
      <c r="AH2" s="374"/>
      <c r="AI2" s="374"/>
      <c r="AJ2" s="379"/>
      <c r="BC2" s="404" t="s">
        <v>86</v>
      </c>
      <c r="BD2" s="405"/>
      <c r="BE2" s="405"/>
      <c r="BF2" s="405"/>
      <c r="BG2" s="406"/>
      <c r="BI2" s="418" t="s">
        <v>18</v>
      </c>
      <c r="BJ2" s="419"/>
      <c r="BK2" s="419"/>
      <c r="BL2" s="419"/>
      <c r="BM2" s="419"/>
      <c r="BN2" s="420"/>
    </row>
    <row r="3" spans="2:71" ht="15.6" customHeight="1">
      <c r="B3" s="367"/>
      <c r="C3" s="368"/>
      <c r="D3" s="368"/>
      <c r="E3" s="368"/>
      <c r="F3" s="369"/>
      <c r="G3" s="380" t="s">
        <v>92</v>
      </c>
      <c r="H3" s="381"/>
      <c r="I3" s="381"/>
      <c r="J3" s="381"/>
      <c r="K3" s="381"/>
      <c r="L3" s="382"/>
      <c r="M3" s="383" t="s">
        <v>114</v>
      </c>
      <c r="N3" s="384"/>
      <c r="O3" s="384"/>
      <c r="P3" s="384"/>
      <c r="Q3" s="384"/>
      <c r="R3" s="384"/>
      <c r="S3" s="384"/>
      <c r="T3" s="384"/>
      <c r="U3" s="384"/>
      <c r="V3" s="384"/>
      <c r="W3" s="384"/>
      <c r="X3" s="384"/>
      <c r="Y3" s="384"/>
      <c r="Z3" s="384"/>
      <c r="AA3" s="384"/>
      <c r="AB3" s="384"/>
      <c r="AC3" s="384"/>
      <c r="AD3" s="384"/>
      <c r="AE3" s="385"/>
      <c r="AF3" s="386"/>
      <c r="AG3" s="384"/>
      <c r="AH3" s="384"/>
      <c r="AI3" s="384"/>
      <c r="AJ3" s="387"/>
      <c r="BC3" s="407" t="s">
        <v>72</v>
      </c>
      <c r="BD3" s="408"/>
      <c r="BE3" s="408"/>
      <c r="BF3" s="408"/>
      <c r="BG3" s="409"/>
      <c r="BI3" s="31"/>
      <c r="BJ3" s="32"/>
      <c r="BK3" s="32"/>
      <c r="BL3" s="32"/>
      <c r="BM3" s="32"/>
      <c r="BN3" s="33"/>
    </row>
    <row r="4" spans="2:71" ht="15.6" customHeight="1" thickBot="1">
      <c r="B4" s="367"/>
      <c r="C4" s="368"/>
      <c r="D4" s="368"/>
      <c r="E4" s="368"/>
      <c r="F4" s="369"/>
      <c r="G4" s="388" t="s">
        <v>110</v>
      </c>
      <c r="H4" s="389"/>
      <c r="I4" s="389"/>
      <c r="J4" s="389"/>
      <c r="K4" s="389"/>
      <c r="L4" s="389"/>
      <c r="M4" s="389"/>
      <c r="N4" s="389"/>
      <c r="O4" s="389"/>
      <c r="P4" s="389"/>
      <c r="Q4" s="389"/>
      <c r="R4" s="389"/>
      <c r="S4" s="389"/>
      <c r="T4" s="389"/>
      <c r="U4" s="389"/>
      <c r="V4" s="389"/>
      <c r="W4" s="389"/>
      <c r="X4" s="389"/>
      <c r="Y4" s="389"/>
      <c r="Z4" s="389"/>
      <c r="AA4" s="389"/>
      <c r="AB4" s="389"/>
      <c r="AC4" s="389"/>
      <c r="AD4" s="389"/>
      <c r="AE4" s="390"/>
      <c r="AF4" s="380" t="s">
        <v>93</v>
      </c>
      <c r="AG4" s="391"/>
      <c r="AH4" s="391"/>
      <c r="AI4" s="391"/>
      <c r="AJ4" s="392"/>
      <c r="BC4" s="3"/>
      <c r="BD4" s="4"/>
      <c r="BE4" s="4"/>
      <c r="BF4" s="4"/>
      <c r="BG4" s="5"/>
      <c r="BI4" s="34" t="s">
        <v>87</v>
      </c>
      <c r="BJ4" s="35"/>
      <c r="BK4" s="35"/>
      <c r="BL4" s="35"/>
      <c r="BM4" s="35"/>
      <c r="BN4" s="36"/>
    </row>
    <row r="5" spans="2:71" ht="15.6" customHeight="1" thickBot="1">
      <c r="B5" s="370"/>
      <c r="C5" s="371"/>
      <c r="D5" s="371"/>
      <c r="E5" s="371"/>
      <c r="F5" s="372"/>
      <c r="G5" s="393" t="s">
        <v>94</v>
      </c>
      <c r="H5" s="394"/>
      <c r="I5" s="394"/>
      <c r="J5" s="394"/>
      <c r="K5" s="394"/>
      <c r="L5" s="395"/>
      <c r="M5" s="396">
        <v>1</v>
      </c>
      <c r="N5" s="397"/>
      <c r="O5" s="397"/>
      <c r="P5" s="397"/>
      <c r="Q5" s="397"/>
      <c r="R5" s="397"/>
      <c r="S5" s="398"/>
      <c r="T5" s="399" t="s">
        <v>95</v>
      </c>
      <c r="U5" s="393"/>
      <c r="V5" s="393"/>
      <c r="W5" s="393"/>
      <c r="X5" s="393"/>
      <c r="Y5" s="400"/>
      <c r="Z5" s="401"/>
      <c r="AA5" s="355"/>
      <c r="AB5" s="355"/>
      <c r="AC5" s="355"/>
      <c r="AD5" s="355"/>
      <c r="AE5" s="402"/>
      <c r="AF5" s="354"/>
      <c r="AG5" s="355"/>
      <c r="AH5" s="355"/>
      <c r="AI5" s="355"/>
      <c r="AJ5" s="356"/>
      <c r="BE5" s="37"/>
      <c r="BF5" s="37"/>
      <c r="BI5" s="416" t="s">
        <v>88</v>
      </c>
      <c r="BJ5" s="417"/>
      <c r="BK5" s="417"/>
      <c r="BL5" s="417"/>
      <c r="BM5" s="35"/>
      <c r="BN5" s="36"/>
    </row>
    <row r="6" spans="2:71" ht="15.6" customHeight="1">
      <c r="B6" s="90"/>
      <c r="C6" s="91"/>
      <c r="D6" s="91"/>
      <c r="E6" s="91"/>
      <c r="F6" s="92"/>
      <c r="G6" s="93"/>
      <c r="H6" s="94"/>
      <c r="I6" s="94"/>
      <c r="J6" s="94"/>
      <c r="K6" s="94"/>
      <c r="L6" s="94"/>
      <c r="M6" s="94"/>
      <c r="N6" s="94"/>
      <c r="O6" s="94"/>
      <c r="P6" s="94"/>
      <c r="Q6" s="94"/>
      <c r="R6" s="94"/>
      <c r="S6" s="94"/>
      <c r="T6" s="94"/>
      <c r="U6" s="94"/>
      <c r="V6" s="94"/>
      <c r="W6" s="94"/>
      <c r="X6" s="94"/>
      <c r="Y6" s="94"/>
      <c r="Z6" s="94"/>
      <c r="AA6" s="94"/>
      <c r="AB6" s="94"/>
      <c r="AC6" s="94"/>
      <c r="AD6" s="94"/>
      <c r="AE6" s="95"/>
      <c r="AF6" s="96"/>
      <c r="AG6" s="91"/>
      <c r="AH6" s="91"/>
      <c r="AI6" s="91"/>
      <c r="AJ6" s="97"/>
      <c r="BC6" t="s">
        <v>1</v>
      </c>
      <c r="BE6" s="38"/>
      <c r="BF6" s="38"/>
      <c r="BI6" s="421" t="s">
        <v>82</v>
      </c>
      <c r="BJ6" s="422"/>
      <c r="BK6" s="422"/>
      <c r="BL6" s="422"/>
      <c r="BM6" s="422"/>
      <c r="BN6" s="23"/>
    </row>
    <row r="7" spans="2:71" ht="15.6" customHeight="1" thickBot="1">
      <c r="B7" s="98"/>
      <c r="C7" s="99"/>
      <c r="D7" s="99"/>
      <c r="E7" s="99"/>
      <c r="F7" s="100"/>
      <c r="G7" s="105"/>
      <c r="H7" s="114" t="s">
        <v>99</v>
      </c>
      <c r="I7" s="99"/>
      <c r="J7" s="99"/>
      <c r="K7" s="99"/>
      <c r="L7" s="99"/>
      <c r="M7" s="99"/>
      <c r="N7" s="99"/>
      <c r="O7" s="99"/>
      <c r="P7" s="99"/>
      <c r="Q7" s="99"/>
      <c r="R7" s="99"/>
      <c r="S7" s="99"/>
      <c r="T7" s="99"/>
      <c r="U7" s="99"/>
      <c r="V7" s="99"/>
      <c r="W7" s="99"/>
      <c r="X7" s="99"/>
      <c r="Y7" s="99"/>
      <c r="Z7" s="99"/>
      <c r="AA7" s="99"/>
      <c r="AB7" s="99"/>
      <c r="AC7" s="99"/>
      <c r="AD7" s="99"/>
      <c r="AE7" s="104"/>
      <c r="AF7" s="102"/>
      <c r="AG7" s="99"/>
      <c r="AH7" s="99"/>
      <c r="AI7" s="99"/>
      <c r="AJ7" s="103"/>
      <c r="BA7" s="403" t="s">
        <v>40</v>
      </c>
      <c r="BE7" s="38"/>
      <c r="BI7" s="421" t="s">
        <v>83</v>
      </c>
      <c r="BJ7" s="422"/>
      <c r="BK7" s="422"/>
      <c r="BL7" s="422"/>
      <c r="BM7" s="35"/>
      <c r="BN7" s="36"/>
    </row>
    <row r="8" spans="2:71" ht="15.6" customHeight="1" thickBot="1">
      <c r="B8" s="98"/>
      <c r="C8" s="99"/>
      <c r="D8" s="99"/>
      <c r="E8" s="99"/>
      <c r="F8" s="100"/>
      <c r="G8" s="105"/>
      <c r="H8" s="115"/>
      <c r="I8" s="115"/>
      <c r="J8" s="115"/>
      <c r="K8" s="115"/>
      <c r="L8" s="115"/>
      <c r="M8" s="115"/>
      <c r="N8" s="115"/>
      <c r="O8" s="115"/>
      <c r="P8" s="115"/>
      <c r="Q8" s="115"/>
      <c r="R8" s="115"/>
      <c r="S8" s="115"/>
      <c r="T8" s="115"/>
      <c r="U8" s="115"/>
      <c r="V8" s="115"/>
      <c r="W8" s="115"/>
      <c r="X8" s="115"/>
      <c r="Y8" s="115"/>
      <c r="Z8" s="115"/>
      <c r="AA8" s="99"/>
      <c r="AB8" s="99"/>
      <c r="AC8" s="99"/>
      <c r="AD8" s="99"/>
      <c r="AE8" s="104"/>
      <c r="AF8" s="102"/>
      <c r="AG8" s="99"/>
      <c r="AH8" s="99"/>
      <c r="AI8" s="99"/>
      <c r="AJ8" s="103"/>
      <c r="BA8" s="403"/>
      <c r="BC8" s="413" t="s">
        <v>2</v>
      </c>
      <c r="BD8" s="414"/>
      <c r="BE8" s="414"/>
      <c r="BF8" s="415"/>
      <c r="BI8" s="416" t="s">
        <v>84</v>
      </c>
      <c r="BJ8" s="417"/>
      <c r="BK8" s="417"/>
      <c r="BL8" s="417"/>
      <c r="BM8" s="417"/>
      <c r="BN8" s="423"/>
    </row>
    <row r="9" spans="2:71" ht="15.6" customHeight="1">
      <c r="B9" s="98"/>
      <c r="C9" s="99"/>
      <c r="D9" s="99"/>
      <c r="E9" s="99"/>
      <c r="F9" s="100"/>
      <c r="G9" s="101"/>
      <c r="H9" s="357" t="s">
        <v>113</v>
      </c>
      <c r="I9" s="543"/>
      <c r="J9" s="543"/>
      <c r="K9" s="543"/>
      <c r="L9" s="543"/>
      <c r="M9" s="543"/>
      <c r="N9" s="543"/>
      <c r="O9" s="543"/>
      <c r="P9" s="543"/>
      <c r="Q9" s="543"/>
      <c r="R9" s="544"/>
      <c r="S9" s="358" t="s">
        <v>100</v>
      </c>
      <c r="T9" s="543"/>
      <c r="U9" s="359">
        <v>1</v>
      </c>
      <c r="V9" s="545"/>
      <c r="W9" s="546"/>
      <c r="X9" s="360" t="s">
        <v>61</v>
      </c>
      <c r="Y9" s="543"/>
      <c r="Z9" s="547"/>
      <c r="AA9" s="105"/>
      <c r="AB9" s="99"/>
      <c r="AC9" s="99"/>
      <c r="AD9" s="99"/>
      <c r="AE9" s="104"/>
      <c r="AF9" s="102"/>
      <c r="AG9" s="99"/>
      <c r="AH9" s="99"/>
      <c r="AI9" s="99"/>
      <c r="AJ9" s="103"/>
      <c r="BA9" s="403"/>
      <c r="BC9" s="10" t="s">
        <v>60</v>
      </c>
      <c r="BD9" s="39"/>
      <c r="BE9" s="39"/>
      <c r="BF9" s="40"/>
      <c r="BI9" s="41"/>
      <c r="BJ9" s="35"/>
      <c r="BK9" s="35"/>
      <c r="BL9" s="35"/>
      <c r="BM9" s="35"/>
      <c r="BN9" s="36"/>
    </row>
    <row r="10" spans="2:71" ht="15.6" customHeight="1">
      <c r="B10" s="98"/>
      <c r="C10" s="99"/>
      <c r="D10" s="99"/>
      <c r="E10" s="99"/>
      <c r="F10" s="100"/>
      <c r="G10" s="101"/>
      <c r="H10" s="350" t="s">
        <v>101</v>
      </c>
      <c r="I10" s="548"/>
      <c r="J10" s="548"/>
      <c r="K10" s="548"/>
      <c r="L10" s="548"/>
      <c r="M10" s="548"/>
      <c r="N10" s="548"/>
      <c r="O10" s="548"/>
      <c r="P10" s="548"/>
      <c r="Q10" s="548"/>
      <c r="R10" s="549"/>
      <c r="S10" s="351" t="s">
        <v>102</v>
      </c>
      <c r="T10" s="548"/>
      <c r="U10" s="352">
        <v>6</v>
      </c>
      <c r="V10" s="550"/>
      <c r="W10" s="551"/>
      <c r="X10" s="353" t="s">
        <v>61</v>
      </c>
      <c r="Y10" s="548"/>
      <c r="Z10" s="552"/>
      <c r="AA10" s="105"/>
      <c r="AB10" s="99"/>
      <c r="AC10" s="99"/>
      <c r="AD10" s="99"/>
      <c r="AE10" s="104"/>
      <c r="AF10" s="102"/>
      <c r="AG10" s="99"/>
      <c r="AH10" s="99"/>
      <c r="AI10" s="99"/>
      <c r="AJ10" s="103"/>
      <c r="BA10" s="403"/>
      <c r="BC10" s="10" t="s">
        <v>42</v>
      </c>
      <c r="BD10" s="39"/>
      <c r="BE10" s="29">
        <f>U9</f>
        <v>1</v>
      </c>
      <c r="BF10" s="42" t="s">
        <v>62</v>
      </c>
      <c r="BI10" s="41"/>
      <c r="BJ10" s="35"/>
      <c r="BK10" s="35"/>
      <c r="BL10" s="35"/>
      <c r="BM10" s="35"/>
      <c r="BN10" s="36"/>
    </row>
    <row r="11" spans="2:71" ht="15.6" customHeight="1">
      <c r="B11" s="98"/>
      <c r="C11" s="99"/>
      <c r="D11" s="99"/>
      <c r="E11" s="99"/>
      <c r="F11" s="100"/>
      <c r="G11" s="101"/>
      <c r="H11" s="350" t="s">
        <v>111</v>
      </c>
      <c r="I11" s="548"/>
      <c r="J11" s="548"/>
      <c r="K11" s="548"/>
      <c r="L11" s="548"/>
      <c r="M11" s="548"/>
      <c r="N11" s="548"/>
      <c r="O11" s="548"/>
      <c r="P11" s="548"/>
      <c r="Q11" s="548"/>
      <c r="R11" s="549"/>
      <c r="S11" s="351" t="s">
        <v>112</v>
      </c>
      <c r="T11" s="548"/>
      <c r="U11" s="513">
        <v>1</v>
      </c>
      <c r="V11" s="514"/>
      <c r="W11" s="515"/>
      <c r="X11" s="353" t="s">
        <v>61</v>
      </c>
      <c r="Y11" s="548"/>
      <c r="Z11" s="552"/>
      <c r="AA11" s="105"/>
      <c r="AB11" s="99"/>
      <c r="AC11" s="99"/>
      <c r="AD11" s="99"/>
      <c r="AE11" s="104"/>
      <c r="AF11" s="102"/>
      <c r="AG11" s="99"/>
      <c r="AH11" s="99"/>
      <c r="AI11" s="99"/>
      <c r="AJ11" s="103"/>
      <c r="BA11" s="403"/>
      <c r="BC11" s="43" t="s">
        <v>7</v>
      </c>
      <c r="BD11" s="39"/>
      <c r="BE11" s="27">
        <f>U10</f>
        <v>6</v>
      </c>
      <c r="BF11" s="42" t="s">
        <v>62</v>
      </c>
      <c r="BI11" s="41"/>
      <c r="BJ11" s="35"/>
      <c r="BK11" s="35"/>
      <c r="BL11" s="35"/>
      <c r="BM11" s="35"/>
      <c r="BN11" s="36"/>
    </row>
    <row r="12" spans="2:71" ht="15.6" customHeight="1">
      <c r="B12" s="98"/>
      <c r="C12" s="99"/>
      <c r="D12" s="99"/>
      <c r="E12" s="99"/>
      <c r="F12" s="100"/>
      <c r="G12" s="101"/>
      <c r="H12" s="350" t="s">
        <v>103</v>
      </c>
      <c r="I12" s="548"/>
      <c r="J12" s="548"/>
      <c r="K12" s="548"/>
      <c r="L12" s="548"/>
      <c r="M12" s="548"/>
      <c r="N12" s="548"/>
      <c r="O12" s="548"/>
      <c r="P12" s="548"/>
      <c r="Q12" s="548"/>
      <c r="R12" s="549"/>
      <c r="S12" s="351" t="s">
        <v>104</v>
      </c>
      <c r="T12" s="548"/>
      <c r="U12" s="513">
        <v>0.3</v>
      </c>
      <c r="V12" s="514"/>
      <c r="W12" s="515"/>
      <c r="X12" s="353" t="s">
        <v>61</v>
      </c>
      <c r="Y12" s="548"/>
      <c r="Z12" s="552"/>
      <c r="AA12" s="105"/>
      <c r="AB12" s="99"/>
      <c r="AC12" s="99"/>
      <c r="AD12" s="99"/>
      <c r="AE12" s="104"/>
      <c r="AF12" s="102"/>
      <c r="AG12" s="99"/>
      <c r="AH12" s="99"/>
      <c r="AI12" s="99"/>
      <c r="AJ12" s="103"/>
      <c r="BA12" s="403"/>
      <c r="BC12" s="43" t="s">
        <v>8</v>
      </c>
      <c r="BD12" s="39"/>
      <c r="BE12" s="30">
        <f>U11</f>
        <v>1</v>
      </c>
      <c r="BF12" s="42" t="s">
        <v>62</v>
      </c>
      <c r="BI12" s="41"/>
      <c r="BJ12" s="35"/>
      <c r="BK12" s="35"/>
      <c r="BL12" s="35"/>
      <c r="BM12" s="35"/>
      <c r="BN12" s="36"/>
    </row>
    <row r="13" spans="2:71" ht="15.6" customHeight="1" thickBot="1">
      <c r="B13" s="98"/>
      <c r="C13" s="99"/>
      <c r="D13" s="99"/>
      <c r="E13" s="99"/>
      <c r="F13" s="100"/>
      <c r="G13" s="101"/>
      <c r="H13" s="344" t="s">
        <v>106</v>
      </c>
      <c r="I13" s="553"/>
      <c r="J13" s="553"/>
      <c r="K13" s="553"/>
      <c r="L13" s="553"/>
      <c r="M13" s="553"/>
      <c r="N13" s="553"/>
      <c r="O13" s="553"/>
      <c r="P13" s="553"/>
      <c r="Q13" s="553"/>
      <c r="R13" s="554"/>
      <c r="S13" s="345" t="s">
        <v>105</v>
      </c>
      <c r="T13" s="553"/>
      <c r="U13" s="346">
        <v>0.1</v>
      </c>
      <c r="V13" s="555"/>
      <c r="W13" s="556"/>
      <c r="X13" s="347" t="s">
        <v>61</v>
      </c>
      <c r="Y13" s="553"/>
      <c r="Z13" s="557"/>
      <c r="AA13" s="105"/>
      <c r="AB13" s="99"/>
      <c r="AC13" s="99"/>
      <c r="AD13" s="99"/>
      <c r="AE13" s="104"/>
      <c r="AF13" s="102"/>
      <c r="AG13" s="99"/>
      <c r="AH13" s="99"/>
      <c r="AI13" s="99"/>
      <c r="AJ13" s="103"/>
      <c r="BA13" s="403"/>
      <c r="BC13" s="44" t="s">
        <v>4</v>
      </c>
      <c r="BD13" s="39"/>
      <c r="BE13" s="30">
        <f>U12</f>
        <v>0.3</v>
      </c>
      <c r="BF13" s="42" t="s">
        <v>62</v>
      </c>
      <c r="BI13" s="41"/>
      <c r="BJ13" s="35"/>
      <c r="BK13" s="35"/>
      <c r="BL13" s="35"/>
      <c r="BM13" s="35"/>
      <c r="BN13" s="36"/>
    </row>
    <row r="14" spans="2:71" ht="15.6" customHeight="1">
      <c r="B14" s="98"/>
      <c r="C14" s="99"/>
      <c r="D14" s="99"/>
      <c r="E14" s="99"/>
      <c r="F14" s="100"/>
      <c r="G14" s="105"/>
      <c r="H14" s="91"/>
      <c r="I14" s="91"/>
      <c r="J14" s="91"/>
      <c r="K14" s="91"/>
      <c r="L14" s="91"/>
      <c r="M14" s="91"/>
      <c r="N14" s="91"/>
      <c r="O14" s="91"/>
      <c r="P14" s="91"/>
      <c r="Q14" s="91"/>
      <c r="R14" s="91"/>
      <c r="S14" s="91"/>
      <c r="T14" s="91"/>
      <c r="U14" s="91"/>
      <c r="V14" s="91"/>
      <c r="W14" s="91"/>
      <c r="X14" s="91"/>
      <c r="Y14" s="91"/>
      <c r="Z14" s="91"/>
      <c r="AA14" s="99"/>
      <c r="AB14" s="99"/>
      <c r="AC14" s="99"/>
      <c r="AD14" s="99"/>
      <c r="AE14" s="104"/>
      <c r="AF14" s="102"/>
      <c r="AG14" s="99"/>
      <c r="AH14" s="99"/>
      <c r="AI14" s="99"/>
      <c r="AJ14" s="103"/>
      <c r="BA14" s="403"/>
      <c r="BC14" s="10" t="s">
        <v>58</v>
      </c>
      <c r="BD14" s="39"/>
      <c r="BE14" s="30">
        <f>U13</f>
        <v>0.1</v>
      </c>
      <c r="BF14" s="42" t="s">
        <v>62</v>
      </c>
      <c r="BI14" s="41"/>
      <c r="BJ14" s="35"/>
      <c r="BK14" s="48"/>
      <c r="BL14" s="35"/>
      <c r="BM14" s="35"/>
      <c r="BN14" s="36"/>
    </row>
    <row r="15" spans="2:71" ht="15.6" customHeight="1" thickBot="1">
      <c r="B15" s="98"/>
      <c r="C15" s="99"/>
      <c r="D15" s="99"/>
      <c r="E15" s="99"/>
      <c r="F15" s="100"/>
      <c r="G15" s="105"/>
      <c r="H15" s="99"/>
      <c r="I15" s="99"/>
      <c r="J15" s="99"/>
      <c r="K15" s="99"/>
      <c r="L15" s="99"/>
      <c r="M15" s="99"/>
      <c r="N15" s="99"/>
      <c r="O15" s="99"/>
      <c r="P15" s="99"/>
      <c r="Q15" s="99"/>
      <c r="R15" s="99"/>
      <c r="S15" s="99"/>
      <c r="T15" s="99"/>
      <c r="U15" s="99"/>
      <c r="V15" s="99"/>
      <c r="W15" s="99"/>
      <c r="X15" s="99"/>
      <c r="Y15" s="99"/>
      <c r="Z15" s="99"/>
      <c r="AA15" s="99"/>
      <c r="AB15" s="99"/>
      <c r="AC15" s="99"/>
      <c r="AD15" s="99"/>
      <c r="AE15" s="104"/>
      <c r="AF15" s="102"/>
      <c r="AG15" s="99"/>
      <c r="AH15" s="99"/>
      <c r="AI15" s="99"/>
      <c r="AJ15" s="103"/>
      <c r="BA15" s="403"/>
      <c r="BC15" s="45" t="s">
        <v>81</v>
      </c>
      <c r="BD15" s="58"/>
      <c r="BE15" s="28">
        <v>2</v>
      </c>
      <c r="BF15" s="47"/>
      <c r="BI15" s="34"/>
      <c r="BJ15" s="35"/>
      <c r="BK15" s="35"/>
      <c r="BL15" s="35"/>
      <c r="BM15" s="35"/>
      <c r="BN15" s="36"/>
    </row>
    <row r="16" spans="2:71" ht="15.6" customHeight="1">
      <c r="B16" s="98"/>
      <c r="C16" s="99"/>
      <c r="D16" s="99"/>
      <c r="E16" s="99"/>
      <c r="F16" s="100"/>
      <c r="G16" s="105"/>
      <c r="H16" s="114" t="s">
        <v>107</v>
      </c>
      <c r="I16" s="99"/>
      <c r="J16" s="99"/>
      <c r="K16" s="99"/>
      <c r="L16" s="99"/>
      <c r="M16" s="99"/>
      <c r="N16" s="99"/>
      <c r="O16" s="99"/>
      <c r="P16" s="99"/>
      <c r="Q16" s="99"/>
      <c r="R16" s="99"/>
      <c r="S16" s="99"/>
      <c r="T16" s="99"/>
      <c r="U16" s="99"/>
      <c r="V16" s="99"/>
      <c r="W16" s="99"/>
      <c r="X16" s="99"/>
      <c r="Y16" s="99"/>
      <c r="Z16" s="99"/>
      <c r="AA16" s="99"/>
      <c r="AB16" s="99"/>
      <c r="AC16" s="99"/>
      <c r="AD16" s="99"/>
      <c r="AE16" s="104"/>
      <c r="AF16" s="102"/>
      <c r="AG16" s="99"/>
      <c r="AH16" s="99"/>
      <c r="AI16" s="99"/>
      <c r="AJ16" s="103"/>
      <c r="BE16" s="50"/>
      <c r="BI16" s="34"/>
      <c r="BJ16" s="35"/>
      <c r="BK16" s="35"/>
      <c r="BL16" s="35"/>
      <c r="BM16" s="35"/>
      <c r="BN16" s="36"/>
    </row>
    <row r="17" spans="2:66" ht="15.6" customHeight="1">
      <c r="B17" s="98"/>
      <c r="C17" s="99"/>
      <c r="D17" s="99"/>
      <c r="E17" s="99"/>
      <c r="F17" s="100"/>
      <c r="G17" s="105"/>
      <c r="H17" s="99"/>
      <c r="I17" s="99"/>
      <c r="J17" s="99"/>
      <c r="K17" s="99"/>
      <c r="L17" s="99"/>
      <c r="M17" s="99"/>
      <c r="N17" s="99"/>
      <c r="O17" s="99"/>
      <c r="P17" s="99"/>
      <c r="Q17" s="99"/>
      <c r="R17" s="99"/>
      <c r="S17" s="99"/>
      <c r="T17" s="99"/>
      <c r="U17" s="99"/>
      <c r="V17" s="99"/>
      <c r="W17" s="99"/>
      <c r="X17" s="99"/>
      <c r="Y17" s="99"/>
      <c r="Z17" s="99"/>
      <c r="AA17" s="99"/>
      <c r="AB17" s="99"/>
      <c r="AC17" s="99"/>
      <c r="AD17" s="99"/>
      <c r="AE17" s="104"/>
      <c r="AF17" s="102"/>
      <c r="AG17" s="99"/>
      <c r="AH17" s="99"/>
      <c r="AI17" s="99"/>
      <c r="AJ17" s="103"/>
      <c r="BA17" s="403" t="s">
        <v>59</v>
      </c>
      <c r="BC17" s="49" t="s">
        <v>52</v>
      </c>
      <c r="BE17" s="50"/>
      <c r="BI17" s="34"/>
      <c r="BJ17" s="35"/>
      <c r="BK17" s="35"/>
      <c r="BL17" s="35"/>
      <c r="BM17" s="35"/>
      <c r="BN17" s="36"/>
    </row>
    <row r="18" spans="2:66" ht="15.6" customHeight="1" thickBot="1">
      <c r="B18" s="98"/>
      <c r="C18" s="99"/>
      <c r="D18" s="99"/>
      <c r="E18" s="99"/>
      <c r="F18" s="100"/>
      <c r="G18" s="105"/>
      <c r="H18" s="113" t="str">
        <f>BD86</f>
        <v>Weir is Fully Contracted</v>
      </c>
      <c r="I18" s="99"/>
      <c r="J18" s="99"/>
      <c r="K18" s="99"/>
      <c r="L18" s="99"/>
      <c r="M18" s="99"/>
      <c r="N18" s="99"/>
      <c r="O18" s="99"/>
      <c r="P18" s="99"/>
      <c r="Q18" s="99"/>
      <c r="R18" s="99"/>
      <c r="S18" s="99"/>
      <c r="T18" s="99"/>
      <c r="U18" s="99"/>
      <c r="V18" s="99"/>
      <c r="W18" s="99"/>
      <c r="X18" s="99"/>
      <c r="Y18" s="99"/>
      <c r="Z18" s="99"/>
      <c r="AA18" s="99"/>
      <c r="AB18" s="99"/>
      <c r="AC18" s="99"/>
      <c r="AD18" s="99"/>
      <c r="AE18" s="104"/>
      <c r="AF18" s="102"/>
      <c r="AG18" s="99"/>
      <c r="AH18" s="99"/>
      <c r="AI18" s="99"/>
      <c r="AJ18" s="103"/>
      <c r="BA18" s="403"/>
      <c r="BE18" s="50"/>
      <c r="BI18" s="34"/>
      <c r="BJ18" s="35"/>
      <c r="BK18" s="35"/>
      <c r="BL18" s="35"/>
      <c r="BM18" s="35"/>
      <c r="BN18" s="36"/>
    </row>
    <row r="19" spans="2:66" ht="15.6" customHeight="1">
      <c r="B19" s="98"/>
      <c r="C19" s="99"/>
      <c r="D19" s="99"/>
      <c r="E19" s="99"/>
      <c r="F19" s="100"/>
      <c r="G19" s="105"/>
      <c r="H19" s="99" t="s">
        <v>109</v>
      </c>
      <c r="I19" s="99"/>
      <c r="J19" s="99"/>
      <c r="K19" s="99"/>
      <c r="L19" s="558"/>
      <c r="M19" s="558"/>
      <c r="N19" s="558"/>
      <c r="O19" s="558"/>
      <c r="P19" s="348">
        <f>BD87</f>
        <v>284.20228063828051</v>
      </c>
      <c r="Q19" s="559"/>
      <c r="R19" s="560"/>
      <c r="S19" s="349" t="s">
        <v>108</v>
      </c>
      <c r="T19" s="561"/>
      <c r="U19" s="562"/>
      <c r="V19" s="99"/>
      <c r="W19" s="99"/>
      <c r="X19" s="99"/>
      <c r="Y19" s="99"/>
      <c r="Z19" s="99"/>
      <c r="AA19" s="99"/>
      <c r="AB19" s="99"/>
      <c r="AC19" s="99"/>
      <c r="AD19" s="99"/>
      <c r="AE19" s="104"/>
      <c r="AF19" s="102"/>
      <c r="AG19" s="99"/>
      <c r="AH19" s="99"/>
      <c r="AI19" s="99"/>
      <c r="AJ19" s="103"/>
      <c r="BA19" s="403"/>
      <c r="BC19" s="51"/>
      <c r="BD19" s="52"/>
      <c r="BE19" s="52"/>
      <c r="BF19" s="52"/>
      <c r="BG19" s="53"/>
      <c r="BI19" s="34"/>
      <c r="BJ19" s="48" t="s">
        <v>0</v>
      </c>
      <c r="BK19" s="35"/>
      <c r="BL19" s="35"/>
      <c r="BM19" s="35"/>
      <c r="BN19" s="36"/>
    </row>
    <row r="20" spans="2:66" ht="15.6" customHeight="1">
      <c r="B20" s="98"/>
      <c r="C20" s="99"/>
      <c r="D20" s="99"/>
      <c r="E20" s="99"/>
      <c r="F20" s="100"/>
      <c r="G20" s="105"/>
      <c r="H20" s="99"/>
      <c r="I20" s="99"/>
      <c r="J20" s="99"/>
      <c r="K20" s="99"/>
      <c r="L20" s="99"/>
      <c r="M20" s="99"/>
      <c r="N20" s="99"/>
      <c r="O20" s="99"/>
      <c r="P20" s="99"/>
      <c r="Q20" s="99"/>
      <c r="R20" s="99"/>
      <c r="S20" s="99"/>
      <c r="T20" s="99"/>
      <c r="U20" s="99"/>
      <c r="V20" s="99"/>
      <c r="W20" s="99"/>
      <c r="X20" s="99"/>
      <c r="Y20" s="99"/>
      <c r="Z20" s="99"/>
      <c r="AA20" s="99"/>
      <c r="AB20" s="99"/>
      <c r="AC20" s="99"/>
      <c r="AD20" s="99"/>
      <c r="AE20" s="104"/>
      <c r="AF20" s="102"/>
      <c r="AG20" s="99"/>
      <c r="AH20" s="99"/>
      <c r="AI20" s="99"/>
      <c r="AJ20" s="103"/>
      <c r="BA20" s="403"/>
      <c r="BC20" s="10" t="s">
        <v>66</v>
      </c>
      <c r="BD20" s="9" t="str">
        <f>IF(BE13&gt;=0.06,"YES","NO")</f>
        <v>YES</v>
      </c>
      <c r="BE20" s="54" t="s">
        <v>67</v>
      </c>
      <c r="BF20" s="39"/>
      <c r="BG20" s="19" t="str">
        <f>IF((BE10-BE14)&gt;=0.06,"YES","NO")</f>
        <v>YES</v>
      </c>
      <c r="BI20" s="34" t="s">
        <v>46</v>
      </c>
      <c r="BJ20" s="35"/>
      <c r="BK20" s="35"/>
      <c r="BL20" s="48"/>
      <c r="BM20" s="48" t="s">
        <v>78</v>
      </c>
      <c r="BN20" s="36"/>
    </row>
    <row r="21" spans="2:66" ht="15.6" customHeight="1">
      <c r="B21" s="98"/>
      <c r="C21" s="99"/>
      <c r="D21" s="99"/>
      <c r="E21" s="99"/>
      <c r="F21" s="100"/>
      <c r="G21" s="105"/>
      <c r="H21" s="99"/>
      <c r="I21" s="99"/>
      <c r="J21" s="99"/>
      <c r="K21" s="99"/>
      <c r="L21" s="99"/>
      <c r="M21" s="99"/>
      <c r="N21" s="99"/>
      <c r="O21" s="99"/>
      <c r="P21" s="99"/>
      <c r="Q21" s="99"/>
      <c r="R21" s="99"/>
      <c r="S21" s="99"/>
      <c r="T21" s="99"/>
      <c r="U21" s="99"/>
      <c r="V21" s="99"/>
      <c r="W21" s="99"/>
      <c r="X21" s="99"/>
      <c r="Y21" s="99"/>
      <c r="Z21" s="99"/>
      <c r="AA21" s="99"/>
      <c r="AB21" s="99"/>
      <c r="AC21" s="99"/>
      <c r="AD21" s="99"/>
      <c r="AE21" s="104"/>
      <c r="AF21" s="102"/>
      <c r="AG21" s="99"/>
      <c r="AH21" s="99"/>
      <c r="AI21" s="99"/>
      <c r="AJ21" s="103"/>
      <c r="BA21" s="403"/>
      <c r="BC21" s="44"/>
      <c r="BD21" s="55"/>
      <c r="BE21" s="39"/>
      <c r="BF21" s="39"/>
      <c r="BG21" s="56"/>
      <c r="BI21" s="34" t="s">
        <v>41</v>
      </c>
      <c r="BJ21" s="417" t="s">
        <v>85</v>
      </c>
      <c r="BK21" s="417"/>
      <c r="BL21" s="417"/>
      <c r="BM21" s="417"/>
      <c r="BN21" s="36"/>
    </row>
    <row r="22" spans="2:66" ht="15.6" customHeight="1">
      <c r="B22" s="98"/>
      <c r="C22" s="99"/>
      <c r="D22" s="99"/>
      <c r="E22" s="99"/>
      <c r="F22" s="100"/>
      <c r="G22" s="105"/>
      <c r="H22" s="99"/>
      <c r="I22" s="99"/>
      <c r="J22" s="99"/>
      <c r="K22" s="99"/>
      <c r="L22" s="99"/>
      <c r="M22" s="99"/>
      <c r="N22" s="99"/>
      <c r="O22" s="99"/>
      <c r="P22" s="99"/>
      <c r="Q22" s="99"/>
      <c r="R22" s="99"/>
      <c r="S22" s="99"/>
      <c r="T22" s="99"/>
      <c r="U22" s="99"/>
      <c r="V22" s="99"/>
      <c r="W22" s="99"/>
      <c r="X22" s="99"/>
      <c r="Y22" s="99"/>
      <c r="Z22" s="99"/>
      <c r="AA22" s="99"/>
      <c r="AB22" s="99"/>
      <c r="AC22" s="99"/>
      <c r="AD22" s="99"/>
      <c r="AE22" s="104"/>
      <c r="AF22" s="102"/>
      <c r="AG22" s="99"/>
      <c r="AH22" s="99"/>
      <c r="AI22" s="99"/>
      <c r="AJ22" s="103"/>
      <c r="BA22" s="403"/>
      <c r="BC22" s="25" t="str">
        <f>IF(BD20="NO","     The head over the weir is too small.",IF(BG20="NO","     The downstream water surface is too close to the weir crest.","     The general requirements for sharp-crested weirs are met."))</f>
        <v xml:space="preserve">     The general requirements for sharp-crested weirs are met.</v>
      </c>
      <c r="BD22" s="55"/>
      <c r="BE22" s="39"/>
      <c r="BF22" s="39"/>
      <c r="BG22" s="56"/>
      <c r="BI22" s="34" t="s">
        <v>71</v>
      </c>
      <c r="BJ22" s="35"/>
      <c r="BK22" s="48"/>
      <c r="BL22" s="35"/>
      <c r="BM22" s="48" t="s">
        <v>79</v>
      </c>
      <c r="BN22" s="36"/>
    </row>
    <row r="23" spans="2:66" ht="15.6" customHeight="1" thickBot="1">
      <c r="B23" s="98"/>
      <c r="C23" s="99"/>
      <c r="D23" s="99"/>
      <c r="E23" s="99"/>
      <c r="F23" s="100"/>
      <c r="G23" s="105"/>
      <c r="H23" s="99"/>
      <c r="I23" s="99"/>
      <c r="J23" s="99"/>
      <c r="K23" s="99"/>
      <c r="L23" s="99"/>
      <c r="M23" s="99"/>
      <c r="N23" s="99"/>
      <c r="O23" s="99"/>
      <c r="P23" s="99"/>
      <c r="Q23" s="99"/>
      <c r="R23" s="99"/>
      <c r="S23" s="99"/>
      <c r="T23" s="99"/>
      <c r="U23" s="99"/>
      <c r="V23" s="99"/>
      <c r="W23" s="99"/>
      <c r="X23" s="99"/>
      <c r="Y23" s="99"/>
      <c r="Z23" s="99"/>
      <c r="AA23" s="99"/>
      <c r="AB23" s="99"/>
      <c r="AC23" s="99"/>
      <c r="AD23" s="99"/>
      <c r="AE23" s="104"/>
      <c r="AF23" s="102"/>
      <c r="AG23" s="99"/>
      <c r="AH23" s="99"/>
      <c r="AI23" s="99"/>
      <c r="AJ23" s="103"/>
      <c r="BA23" s="403"/>
      <c r="BC23" s="45"/>
      <c r="BD23" s="57"/>
      <c r="BE23" s="58"/>
      <c r="BF23" s="58"/>
      <c r="BG23" s="47"/>
      <c r="BI23" s="63" t="s">
        <v>80</v>
      </c>
      <c r="BJ23" s="35"/>
      <c r="BK23" s="35"/>
      <c r="BL23" s="35"/>
      <c r="BM23" s="35"/>
      <c r="BN23" s="36"/>
    </row>
    <row r="24" spans="2:66" ht="15.6" customHeight="1">
      <c r="B24" s="98"/>
      <c r="C24" s="99"/>
      <c r="D24" s="99"/>
      <c r="E24" s="99"/>
      <c r="F24" s="100"/>
      <c r="G24" s="105"/>
      <c r="H24" s="99"/>
      <c r="I24" s="99"/>
      <c r="J24" s="99"/>
      <c r="K24" s="99"/>
      <c r="L24" s="99"/>
      <c r="M24" s="99"/>
      <c r="N24" s="99"/>
      <c r="O24" s="99"/>
      <c r="P24" s="99"/>
      <c r="Q24" s="99"/>
      <c r="R24" s="99"/>
      <c r="S24" s="99"/>
      <c r="T24" s="99"/>
      <c r="U24" s="99"/>
      <c r="V24" s="99"/>
      <c r="W24" s="99"/>
      <c r="X24" s="99"/>
      <c r="Y24" s="99"/>
      <c r="Z24" s="99"/>
      <c r="AA24" s="99"/>
      <c r="AB24" s="99"/>
      <c r="AC24" s="99"/>
      <c r="AD24" s="99"/>
      <c r="AE24" s="104"/>
      <c r="AF24" s="102"/>
      <c r="AG24" s="99"/>
      <c r="AH24" s="99"/>
      <c r="AI24" s="99"/>
      <c r="AJ24" s="103"/>
      <c r="BA24" s="403"/>
      <c r="BI24" s="34" t="s">
        <v>36</v>
      </c>
      <c r="BJ24" s="35"/>
      <c r="BK24" s="35"/>
      <c r="BL24" s="35"/>
      <c r="BM24" s="35"/>
      <c r="BN24" s="36"/>
    </row>
    <row r="25" spans="2:66" ht="15.6" customHeight="1">
      <c r="B25" s="98"/>
      <c r="C25" s="99"/>
      <c r="D25" s="99"/>
      <c r="E25" s="99"/>
      <c r="F25" s="100"/>
      <c r="G25" s="105"/>
      <c r="H25" s="99"/>
      <c r="I25" s="99"/>
      <c r="J25" s="99"/>
      <c r="K25" s="99"/>
      <c r="L25" s="99"/>
      <c r="M25" s="99"/>
      <c r="N25" s="99"/>
      <c r="O25" s="99"/>
      <c r="P25" s="99"/>
      <c r="Q25" s="99"/>
      <c r="R25" s="99"/>
      <c r="S25" s="99"/>
      <c r="T25" s="99"/>
      <c r="U25" s="99"/>
      <c r="V25" s="99"/>
      <c r="W25" s="99"/>
      <c r="X25" s="99"/>
      <c r="Y25" s="99"/>
      <c r="Z25" s="99"/>
      <c r="AA25" s="99"/>
      <c r="AB25" s="99"/>
      <c r="AC25" s="99"/>
      <c r="AD25" s="99"/>
      <c r="AE25" s="104"/>
      <c r="AF25" s="102"/>
      <c r="AG25" s="99"/>
      <c r="AH25" s="99"/>
      <c r="AI25" s="99"/>
      <c r="AJ25" s="103"/>
      <c r="BI25" s="34"/>
      <c r="BJ25" s="35"/>
      <c r="BK25" s="35"/>
      <c r="BL25" s="48"/>
      <c r="BM25" s="35"/>
      <c r="BN25" s="36"/>
    </row>
    <row r="26" spans="2:66" ht="15.6" customHeight="1">
      <c r="B26" s="98"/>
      <c r="C26" s="99"/>
      <c r="D26" s="99"/>
      <c r="E26" s="99"/>
      <c r="F26" s="100"/>
      <c r="G26" s="105"/>
      <c r="H26" s="99"/>
      <c r="I26" s="99"/>
      <c r="J26" s="99"/>
      <c r="K26" s="99"/>
      <c r="L26" s="99"/>
      <c r="M26" s="99"/>
      <c r="N26" s="99"/>
      <c r="O26" s="99"/>
      <c r="P26" s="99"/>
      <c r="Q26" s="99"/>
      <c r="R26" s="99"/>
      <c r="S26" s="99"/>
      <c r="T26" s="99"/>
      <c r="U26" s="99"/>
      <c r="V26" s="99"/>
      <c r="W26" s="99"/>
      <c r="X26" s="99"/>
      <c r="Y26" s="99"/>
      <c r="Z26" s="99"/>
      <c r="AA26" s="99"/>
      <c r="AB26" s="99"/>
      <c r="AC26" s="99"/>
      <c r="AD26" s="99"/>
      <c r="AE26" s="104"/>
      <c r="AF26" s="102"/>
      <c r="AG26" s="99"/>
      <c r="AH26" s="99"/>
      <c r="AI26" s="99"/>
      <c r="AJ26" s="103"/>
      <c r="BA26" s="403" t="s">
        <v>20</v>
      </c>
      <c r="BC26" s="49" t="s">
        <v>19</v>
      </c>
      <c r="BI26" s="34" t="s">
        <v>65</v>
      </c>
      <c r="BJ26" s="35"/>
      <c r="BK26" s="35"/>
      <c r="BL26" s="48"/>
      <c r="BM26" s="35"/>
      <c r="BN26" s="36"/>
    </row>
    <row r="27" spans="2:66" ht="15.6" customHeight="1" thickBot="1">
      <c r="B27" s="98"/>
      <c r="C27" s="99"/>
      <c r="D27" s="99"/>
      <c r="E27" s="99"/>
      <c r="F27" s="100"/>
      <c r="G27" s="105"/>
      <c r="H27" s="99"/>
      <c r="I27" s="99"/>
      <c r="J27" s="99"/>
      <c r="K27" s="99"/>
      <c r="L27" s="99"/>
      <c r="M27" s="99"/>
      <c r="N27" s="99"/>
      <c r="O27" s="99"/>
      <c r="P27" s="99"/>
      <c r="Q27" s="99"/>
      <c r="R27" s="99"/>
      <c r="S27" s="99"/>
      <c r="T27" s="99"/>
      <c r="U27" s="99"/>
      <c r="V27" s="104"/>
      <c r="W27" s="99"/>
      <c r="X27" s="99"/>
      <c r="Y27" s="99"/>
      <c r="Z27" s="99"/>
      <c r="AA27" s="99"/>
      <c r="AB27" s="99"/>
      <c r="AC27" s="99"/>
      <c r="AD27" s="99"/>
      <c r="AE27" s="104"/>
      <c r="AF27" s="102"/>
      <c r="AG27" s="99"/>
      <c r="AH27" s="99"/>
      <c r="AI27" s="99"/>
      <c r="AJ27" s="103"/>
      <c r="BA27" s="403"/>
      <c r="BI27" s="34"/>
      <c r="BJ27" s="35"/>
      <c r="BK27" s="35"/>
      <c r="BL27" s="48"/>
      <c r="BM27" s="35"/>
      <c r="BN27" s="36"/>
    </row>
    <row r="28" spans="2:66" ht="15.6" customHeight="1">
      <c r="B28" s="98"/>
      <c r="C28" s="99"/>
      <c r="D28" s="99"/>
      <c r="E28" s="99"/>
      <c r="F28" s="100"/>
      <c r="G28" s="105"/>
      <c r="H28" s="99"/>
      <c r="I28" s="99"/>
      <c r="J28" s="99"/>
      <c r="K28" s="99"/>
      <c r="L28" s="99"/>
      <c r="M28" s="99"/>
      <c r="N28" s="99"/>
      <c r="O28" s="99"/>
      <c r="P28" s="99"/>
      <c r="Q28" s="99"/>
      <c r="R28" s="99"/>
      <c r="S28" s="99"/>
      <c r="T28" s="99"/>
      <c r="U28" s="99"/>
      <c r="V28" s="99"/>
      <c r="W28" s="99"/>
      <c r="X28" s="99"/>
      <c r="Y28" s="99"/>
      <c r="Z28" s="99"/>
      <c r="AA28" s="99"/>
      <c r="AB28" s="99"/>
      <c r="AC28" s="99"/>
      <c r="AD28" s="99"/>
      <c r="AE28" s="104"/>
      <c r="AF28" s="102"/>
      <c r="AG28" s="99"/>
      <c r="AH28" s="99"/>
      <c r="AI28" s="99"/>
      <c r="AJ28" s="103"/>
      <c r="BA28" s="403"/>
      <c r="BC28" s="413" t="s">
        <v>5</v>
      </c>
      <c r="BD28" s="414"/>
      <c r="BE28" s="414"/>
      <c r="BF28" s="414"/>
      <c r="BG28" s="415"/>
      <c r="BI28" s="34" t="s">
        <v>51</v>
      </c>
      <c r="BJ28" s="35"/>
      <c r="BK28" s="35"/>
      <c r="BL28" s="35"/>
      <c r="BM28" s="35"/>
      <c r="BN28" s="36"/>
    </row>
    <row r="29" spans="2:66" ht="15.6" customHeight="1">
      <c r="B29" s="98"/>
      <c r="C29" s="99"/>
      <c r="D29" s="99"/>
      <c r="E29" s="99"/>
      <c r="F29" s="100"/>
      <c r="G29" s="105"/>
      <c r="H29" s="99"/>
      <c r="I29" s="99"/>
      <c r="J29" s="99"/>
      <c r="K29" s="99"/>
      <c r="L29" s="99"/>
      <c r="M29" s="99"/>
      <c r="N29" s="99"/>
      <c r="O29" s="99"/>
      <c r="P29" s="99"/>
      <c r="Q29" s="99"/>
      <c r="R29" s="99"/>
      <c r="S29" s="99"/>
      <c r="T29" s="99"/>
      <c r="U29" s="99"/>
      <c r="V29" s="99"/>
      <c r="W29" s="99"/>
      <c r="X29" s="99"/>
      <c r="Y29" s="99"/>
      <c r="Z29" s="99"/>
      <c r="AA29" s="99"/>
      <c r="AB29" s="99"/>
      <c r="AC29" s="99"/>
      <c r="AD29" s="99"/>
      <c r="AE29" s="104"/>
      <c r="AF29" s="102"/>
      <c r="AG29" s="99"/>
      <c r="AH29" s="99"/>
      <c r="AI29" s="99"/>
      <c r="AJ29" s="103"/>
      <c r="BA29" s="403"/>
      <c r="BC29" s="44"/>
      <c r="BD29" s="39"/>
      <c r="BE29" s="39"/>
      <c r="BF29" s="39"/>
      <c r="BG29" s="40"/>
      <c r="BI29" s="34" t="s">
        <v>47</v>
      </c>
      <c r="BJ29" s="35"/>
      <c r="BK29" s="35"/>
      <c r="BL29" s="48" t="s">
        <v>77</v>
      </c>
      <c r="BM29" s="48"/>
      <c r="BN29" s="36"/>
    </row>
    <row r="30" spans="2:66" ht="15.6" customHeight="1">
      <c r="B30" s="98"/>
      <c r="C30" s="99"/>
      <c r="D30" s="99"/>
      <c r="E30" s="99"/>
      <c r="F30" s="100"/>
      <c r="G30" s="105"/>
      <c r="H30" s="99"/>
      <c r="I30" s="99"/>
      <c r="J30" s="99"/>
      <c r="K30" s="99"/>
      <c r="L30" s="99"/>
      <c r="M30" s="99"/>
      <c r="N30" s="99"/>
      <c r="O30" s="99"/>
      <c r="P30" s="99"/>
      <c r="Q30" s="99"/>
      <c r="R30" s="99"/>
      <c r="S30" s="99"/>
      <c r="T30" s="99"/>
      <c r="U30" s="99"/>
      <c r="V30" s="99"/>
      <c r="W30" s="99"/>
      <c r="X30" s="99"/>
      <c r="Y30" s="99"/>
      <c r="Z30" s="99"/>
      <c r="AA30" s="99"/>
      <c r="AB30" s="99"/>
      <c r="AC30" s="99"/>
      <c r="AD30" s="99"/>
      <c r="AE30" s="104"/>
      <c r="AF30" s="102"/>
      <c r="AG30" s="99"/>
      <c r="AH30" s="99"/>
      <c r="AI30" s="99"/>
      <c r="AJ30" s="103"/>
      <c r="BA30" s="403"/>
      <c r="BC30" s="43" t="s">
        <v>9</v>
      </c>
      <c r="BD30" s="9">
        <f>(BE11-BE12)/(4*BE13)</f>
        <v>4.166666666666667</v>
      </c>
      <c r="BE30" s="71" t="s">
        <v>13</v>
      </c>
      <c r="BF30" s="39"/>
      <c r="BG30" s="19" t="str">
        <f>IF(BD30&gt;=1,"YES","NO")</f>
        <v>YES</v>
      </c>
      <c r="BI30" s="34" t="s">
        <v>56</v>
      </c>
      <c r="BJ30" s="35"/>
      <c r="BK30" s="35"/>
      <c r="BL30" s="35"/>
      <c r="BM30" s="35"/>
      <c r="BN30" s="36"/>
    </row>
    <row r="31" spans="2:66" ht="15.6" customHeight="1">
      <c r="B31" s="98"/>
      <c r="C31" s="99"/>
      <c r="D31" s="99"/>
      <c r="E31" s="99"/>
      <c r="F31" s="100"/>
      <c r="G31" s="105"/>
      <c r="H31" s="99"/>
      <c r="I31" s="99"/>
      <c r="J31" s="99"/>
      <c r="K31" s="99"/>
      <c r="L31" s="99"/>
      <c r="M31" s="99"/>
      <c r="N31" s="99"/>
      <c r="O31" s="99"/>
      <c r="P31" s="99"/>
      <c r="Q31" s="99"/>
      <c r="R31" s="99"/>
      <c r="S31" s="99"/>
      <c r="T31" s="99"/>
      <c r="U31" s="99"/>
      <c r="V31" s="99"/>
      <c r="W31" s="99"/>
      <c r="X31" s="99"/>
      <c r="Y31" s="99"/>
      <c r="Z31" s="99"/>
      <c r="AA31" s="99"/>
      <c r="AB31" s="99"/>
      <c r="AC31" s="99"/>
      <c r="AD31" s="99"/>
      <c r="AE31" s="104"/>
      <c r="AF31" s="102"/>
      <c r="AG31" s="99"/>
      <c r="AH31" s="99"/>
      <c r="AI31" s="99"/>
      <c r="AJ31" s="103"/>
      <c r="BA31" s="403"/>
      <c r="BC31" s="44"/>
      <c r="BD31" s="55"/>
      <c r="BE31" s="39"/>
      <c r="BF31" s="39"/>
      <c r="BG31" s="56"/>
      <c r="BI31" s="62" t="s">
        <v>69</v>
      </c>
      <c r="BJ31" s="72"/>
      <c r="BK31" s="72"/>
      <c r="BL31" s="72"/>
      <c r="BM31" s="72"/>
      <c r="BN31" s="73"/>
    </row>
    <row r="32" spans="2:66" ht="15.6" customHeight="1">
      <c r="B32" s="98"/>
      <c r="C32" s="99"/>
      <c r="D32" s="99"/>
      <c r="E32" s="99"/>
      <c r="F32" s="100"/>
      <c r="G32" s="105"/>
      <c r="H32" s="99"/>
      <c r="I32" s="99"/>
      <c r="J32" s="99"/>
      <c r="K32" s="99"/>
      <c r="L32" s="99"/>
      <c r="M32" s="99"/>
      <c r="N32" s="99"/>
      <c r="O32" s="99"/>
      <c r="P32" s="99"/>
      <c r="Q32" s="99"/>
      <c r="R32" s="99"/>
      <c r="S32" s="99"/>
      <c r="T32" s="99"/>
      <c r="U32" s="99"/>
      <c r="V32" s="99"/>
      <c r="W32" s="99"/>
      <c r="X32" s="99"/>
      <c r="Y32" s="99"/>
      <c r="Z32" s="99"/>
      <c r="AA32" s="99"/>
      <c r="AB32" s="99"/>
      <c r="AC32" s="99"/>
      <c r="AD32" s="99"/>
      <c r="AE32" s="104"/>
      <c r="AF32" s="102"/>
      <c r="AG32" s="99"/>
      <c r="AH32" s="99"/>
      <c r="AI32" s="99"/>
      <c r="AJ32" s="103"/>
      <c r="BA32" s="403"/>
      <c r="BC32" s="43" t="s">
        <v>10</v>
      </c>
      <c r="BD32" s="9">
        <f>BE10/(2*BE13)</f>
        <v>1.6666666666666667</v>
      </c>
      <c r="BE32" s="71" t="s">
        <v>12</v>
      </c>
      <c r="BF32" s="39"/>
      <c r="BG32" s="19" t="str">
        <f>IF(BD32&gt;=1,"YES","NO")</f>
        <v>YES</v>
      </c>
      <c r="BI32" s="34" t="s">
        <v>34</v>
      </c>
      <c r="BJ32" s="35"/>
      <c r="BK32" s="35"/>
      <c r="BL32" s="35"/>
      <c r="BM32" s="35"/>
      <c r="BN32" s="36"/>
    </row>
    <row r="33" spans="2:71" ht="15.6" customHeight="1">
      <c r="B33" s="98"/>
      <c r="C33" s="99"/>
      <c r="D33" s="99"/>
      <c r="E33" s="99"/>
      <c r="F33" s="100"/>
      <c r="G33" s="105"/>
      <c r="H33" s="99"/>
      <c r="I33" s="99"/>
      <c r="J33" s="99"/>
      <c r="K33" s="99"/>
      <c r="L33" s="99"/>
      <c r="M33" s="99"/>
      <c r="N33" s="99"/>
      <c r="O33" s="99"/>
      <c r="P33" s="99"/>
      <c r="Q33" s="99"/>
      <c r="R33" s="99"/>
      <c r="S33" s="99"/>
      <c r="T33" s="99"/>
      <c r="U33" s="99"/>
      <c r="V33" s="99"/>
      <c r="W33" s="99"/>
      <c r="X33" s="99"/>
      <c r="Y33" s="99"/>
      <c r="Z33" s="99"/>
      <c r="AA33" s="99"/>
      <c r="AB33" s="99"/>
      <c r="AC33" s="99"/>
      <c r="AD33" s="99"/>
      <c r="AE33" s="104"/>
      <c r="AF33" s="102"/>
      <c r="AG33" s="99"/>
      <c r="AH33" s="99"/>
      <c r="AI33" s="99"/>
      <c r="AJ33" s="103"/>
      <c r="BA33" s="403"/>
      <c r="BC33" s="44"/>
      <c r="BD33" s="55"/>
      <c r="BE33" s="39"/>
      <c r="BF33" s="39"/>
      <c r="BG33" s="56"/>
      <c r="BI33" s="34" t="s">
        <v>33</v>
      </c>
      <c r="BJ33" s="35"/>
      <c r="BK33" s="35"/>
      <c r="BL33" s="35"/>
      <c r="BM33" s="35"/>
      <c r="BN33" s="36"/>
    </row>
    <row r="34" spans="2:71" ht="15.6" customHeight="1">
      <c r="B34" s="98"/>
      <c r="C34" s="99"/>
      <c r="D34" s="99"/>
      <c r="E34" s="99"/>
      <c r="F34" s="100"/>
      <c r="G34" s="105"/>
      <c r="H34" s="99"/>
      <c r="I34" s="99"/>
      <c r="J34" s="99"/>
      <c r="K34" s="99"/>
      <c r="L34" s="99"/>
      <c r="M34" s="99"/>
      <c r="N34" s="99"/>
      <c r="O34" s="99"/>
      <c r="P34" s="99"/>
      <c r="Q34" s="99"/>
      <c r="R34" s="99"/>
      <c r="S34" s="99"/>
      <c r="T34" s="99"/>
      <c r="U34" s="99"/>
      <c r="V34" s="99"/>
      <c r="W34" s="99"/>
      <c r="X34" s="99"/>
      <c r="Y34" s="99"/>
      <c r="Z34" s="99"/>
      <c r="AA34" s="99"/>
      <c r="AB34" s="99"/>
      <c r="AC34" s="99"/>
      <c r="AD34" s="99"/>
      <c r="AE34" s="104"/>
      <c r="AF34" s="102"/>
      <c r="AG34" s="99"/>
      <c r="AH34" s="99"/>
      <c r="AI34" s="99"/>
      <c r="AJ34" s="103"/>
      <c r="BA34" s="403"/>
      <c r="BC34" s="43" t="s">
        <v>11</v>
      </c>
      <c r="BD34" s="9">
        <f>BE13/BE12</f>
        <v>0.3</v>
      </c>
      <c r="BE34" s="71" t="s">
        <v>14</v>
      </c>
      <c r="BF34" s="39"/>
      <c r="BG34" s="19" t="str">
        <f>IF(BD34&lt;=0.33,"YES","NO")</f>
        <v>YES</v>
      </c>
      <c r="BI34" s="34"/>
      <c r="BJ34" s="35"/>
      <c r="BK34" s="35"/>
      <c r="BL34" s="35"/>
      <c r="BM34" s="35"/>
      <c r="BN34" s="36"/>
    </row>
    <row r="35" spans="2:71" ht="15.6" customHeight="1">
      <c r="B35" s="98"/>
      <c r="C35" s="99"/>
      <c r="D35" s="99"/>
      <c r="E35" s="99"/>
      <c r="F35" s="100"/>
      <c r="G35" s="105"/>
      <c r="H35" s="99"/>
      <c r="I35" s="99"/>
      <c r="J35" s="99"/>
      <c r="K35" s="99"/>
      <c r="L35" s="99"/>
      <c r="M35" s="99"/>
      <c r="N35" s="99"/>
      <c r="O35" s="99"/>
      <c r="P35" s="99"/>
      <c r="Q35" s="99"/>
      <c r="R35" s="99"/>
      <c r="S35" s="99"/>
      <c r="T35" s="99"/>
      <c r="U35" s="99"/>
      <c r="V35" s="99"/>
      <c r="W35" s="99"/>
      <c r="X35" s="99"/>
      <c r="Y35" s="99"/>
      <c r="Z35" s="99"/>
      <c r="AA35" s="99"/>
      <c r="AB35" s="99"/>
      <c r="AC35" s="99"/>
      <c r="AD35" s="99"/>
      <c r="AE35" s="104"/>
      <c r="AF35" s="102"/>
      <c r="AG35" s="99"/>
      <c r="AH35" s="99"/>
      <c r="AI35" s="99"/>
      <c r="AJ35" s="103"/>
      <c r="BA35" s="403"/>
      <c r="BC35" s="44"/>
      <c r="BD35" s="39"/>
      <c r="BE35" s="39"/>
      <c r="BF35" s="39"/>
      <c r="BG35" s="56"/>
      <c r="BI35" s="34" t="s">
        <v>89</v>
      </c>
      <c r="BJ35" s="35"/>
      <c r="BK35" s="35"/>
      <c r="BL35" s="35"/>
      <c r="BM35" s="35"/>
      <c r="BN35" s="36"/>
    </row>
    <row r="36" spans="2:71" ht="15.6" customHeight="1">
      <c r="B36" s="98"/>
      <c r="C36" s="99"/>
      <c r="D36" s="99"/>
      <c r="E36" s="99"/>
      <c r="F36" s="100"/>
      <c r="G36" s="105"/>
      <c r="H36" s="99"/>
      <c r="I36" s="99"/>
      <c r="J36" s="99"/>
      <c r="K36" s="99"/>
      <c r="L36" s="99"/>
      <c r="M36" s="99"/>
      <c r="N36" s="99"/>
      <c r="O36" s="99"/>
      <c r="P36" s="99"/>
      <c r="Q36" s="99"/>
      <c r="R36" s="99"/>
      <c r="S36" s="99"/>
      <c r="T36" s="99"/>
      <c r="U36" s="99"/>
      <c r="V36" s="99"/>
      <c r="W36" s="99"/>
      <c r="X36" s="99"/>
      <c r="Y36" s="99"/>
      <c r="Z36" s="99"/>
      <c r="AA36" s="99"/>
      <c r="AB36" s="99"/>
      <c r="AC36" s="99"/>
      <c r="AD36" s="99"/>
      <c r="AE36" s="104"/>
      <c r="AF36" s="102"/>
      <c r="AG36" s="99"/>
      <c r="AH36" s="99"/>
      <c r="AI36" s="99"/>
      <c r="AJ36" s="103"/>
      <c r="BA36" s="403"/>
      <c r="BC36" s="43"/>
      <c r="BD36" s="74" t="s">
        <v>6</v>
      </c>
      <c r="BE36" s="39"/>
      <c r="BF36" s="39"/>
      <c r="BG36" s="19" t="str">
        <f>IF(BG30="NO","NO",IF(BG32="NO","NO",IF(BG34="No","NO","YES")))</f>
        <v>YES</v>
      </c>
      <c r="BI36" s="34" t="s">
        <v>35</v>
      </c>
      <c r="BJ36" s="35"/>
      <c r="BK36" s="35"/>
      <c r="BL36" s="35"/>
      <c r="BM36" s="35"/>
      <c r="BN36" s="36"/>
    </row>
    <row r="37" spans="2:71" ht="15.6" customHeight="1" thickBot="1">
      <c r="B37" s="98"/>
      <c r="C37" s="99"/>
      <c r="D37" s="99"/>
      <c r="E37" s="99"/>
      <c r="F37" s="100"/>
      <c r="G37" s="105"/>
      <c r="H37" s="99"/>
      <c r="I37" s="99"/>
      <c r="J37" s="99"/>
      <c r="K37" s="99"/>
      <c r="L37" s="99"/>
      <c r="M37" s="99"/>
      <c r="N37" s="99"/>
      <c r="O37" s="99"/>
      <c r="P37" s="99"/>
      <c r="Q37" s="99"/>
      <c r="R37" s="99"/>
      <c r="S37" s="99"/>
      <c r="T37" s="99"/>
      <c r="U37" s="99"/>
      <c r="V37" s="99"/>
      <c r="W37" s="99"/>
      <c r="X37" s="99"/>
      <c r="Y37" s="99"/>
      <c r="Z37" s="99"/>
      <c r="AA37" s="99"/>
      <c r="AB37" s="99"/>
      <c r="AC37" s="99"/>
      <c r="AD37" s="99"/>
      <c r="AE37" s="104"/>
      <c r="AF37" s="102"/>
      <c r="AG37" s="99"/>
      <c r="AH37" s="99"/>
      <c r="AI37" s="99"/>
      <c r="AJ37" s="103"/>
      <c r="BA37" s="403"/>
      <c r="BC37" s="45"/>
      <c r="BD37" s="46"/>
      <c r="BE37" s="46"/>
      <c r="BF37" s="46"/>
      <c r="BG37" s="47"/>
      <c r="BI37" s="34"/>
      <c r="BJ37" s="35"/>
      <c r="BK37" s="35"/>
      <c r="BL37" s="35"/>
      <c r="BM37" s="35"/>
      <c r="BN37" s="36"/>
    </row>
    <row r="38" spans="2:71" ht="15.6" customHeight="1" thickBot="1">
      <c r="B38" s="98"/>
      <c r="C38" s="99"/>
      <c r="D38" s="99"/>
      <c r="E38" s="99"/>
      <c r="F38" s="100"/>
      <c r="G38" s="105"/>
      <c r="H38" s="99"/>
      <c r="I38" s="99"/>
      <c r="J38" s="99"/>
      <c r="K38" s="99"/>
      <c r="L38" s="99"/>
      <c r="M38" s="99"/>
      <c r="N38" s="99"/>
      <c r="O38" s="99"/>
      <c r="P38" s="99"/>
      <c r="Q38" s="99"/>
      <c r="R38" s="99"/>
      <c r="S38" s="99"/>
      <c r="T38" s="99"/>
      <c r="U38" s="99"/>
      <c r="V38" s="99"/>
      <c r="W38" s="99"/>
      <c r="X38" s="99"/>
      <c r="Y38" s="99"/>
      <c r="Z38" s="99"/>
      <c r="AA38" s="99"/>
      <c r="AB38" s="99"/>
      <c r="AC38" s="99"/>
      <c r="AD38" s="99"/>
      <c r="AE38" s="104"/>
      <c r="AF38" s="102"/>
      <c r="AG38" s="99"/>
      <c r="AH38" s="99"/>
      <c r="AI38" s="99"/>
      <c r="AJ38" s="103"/>
      <c r="BA38" s="403"/>
      <c r="BI38" s="34" t="s">
        <v>44</v>
      </c>
      <c r="BJ38" s="35"/>
      <c r="BK38" s="35"/>
      <c r="BL38" s="35"/>
      <c r="BM38" s="35"/>
      <c r="BN38" s="36"/>
    </row>
    <row r="39" spans="2:71" ht="15.6" customHeight="1" thickBot="1">
      <c r="B39" s="106"/>
      <c r="C39" s="107"/>
      <c r="D39" s="107"/>
      <c r="E39" s="107"/>
      <c r="F39" s="108"/>
      <c r="G39" s="109"/>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10"/>
      <c r="AF39" s="111"/>
      <c r="AG39" s="107"/>
      <c r="AH39" s="107"/>
      <c r="AI39" s="107"/>
      <c r="AJ39" s="112"/>
      <c r="BA39" s="403"/>
      <c r="BC39" s="410" t="s">
        <v>54</v>
      </c>
      <c r="BD39" s="411"/>
      <c r="BE39" s="411"/>
      <c r="BF39" s="411"/>
      <c r="BG39" s="412"/>
      <c r="BI39" s="63" t="s">
        <v>45</v>
      </c>
      <c r="BJ39" s="35"/>
      <c r="BK39" s="75"/>
      <c r="BL39" s="35"/>
      <c r="BM39" s="35"/>
      <c r="BN39" s="36"/>
    </row>
    <row r="40" spans="2:71" ht="15.6" customHeight="1">
      <c r="BA40" s="403"/>
      <c r="BC40" s="44"/>
      <c r="BD40" s="39"/>
      <c r="BE40" s="39"/>
      <c r="BF40" s="39"/>
      <c r="BG40" s="40"/>
      <c r="BI40" s="65" t="s">
        <v>43</v>
      </c>
      <c r="BJ40" s="35"/>
      <c r="BK40" s="35"/>
      <c r="BL40" s="35"/>
      <c r="BM40" s="35"/>
      <c r="BN40" s="36"/>
      <c r="BQ40" s="1"/>
      <c r="BS40" s="1"/>
    </row>
    <row r="41" spans="2:71" ht="15.6" customHeight="1">
      <c r="BA41" s="403"/>
      <c r="BC41" s="25" t="str">
        <f>IF(BG36="NO","      The conditions required for using the Francis equation are not met.",IF(BD20="NO","     The General Requirements for sharp-crested weirs are not met.",IF(BG20="NO","     The General Requirements for sharp-crested weirs are not met.","")))</f>
        <v/>
      </c>
      <c r="BD41" s="39"/>
      <c r="BE41" s="39"/>
      <c r="BF41" s="39"/>
      <c r="BG41" s="56"/>
      <c r="BI41" s="34"/>
      <c r="BJ41" s="35"/>
      <c r="BK41" s="75"/>
      <c r="BL41" s="35"/>
      <c r="BM41" s="35"/>
      <c r="BN41" s="36"/>
      <c r="BQ41" s="1"/>
      <c r="BS41" s="1"/>
    </row>
    <row r="42" spans="2:71" ht="15.6" customHeight="1">
      <c r="BA42" s="403"/>
      <c r="BC42" s="25" t="str">
        <f>IF(BG36="NO","         See the calculations in the next section below.",IF(BD20="NO","     See the calculations in the next section below.",IF(BG20="NO","     See the calculations in the next section below.","")))</f>
        <v/>
      </c>
      <c r="BD42" s="39"/>
      <c r="BE42" s="39"/>
      <c r="BF42" s="39"/>
      <c r="BG42" s="56"/>
      <c r="BI42" s="34"/>
      <c r="BJ42" s="35"/>
      <c r="BK42" s="75"/>
      <c r="BL42" s="35"/>
      <c r="BM42" s="35"/>
      <c r="BN42" s="36"/>
      <c r="BQ42" s="1"/>
      <c r="BS42" s="1"/>
    </row>
    <row r="43" spans="2:71" ht="15.6" customHeight="1" thickBot="1">
      <c r="BA43" s="403"/>
      <c r="BC43" s="44"/>
      <c r="BD43" s="39"/>
      <c r="BE43" s="39"/>
      <c r="BF43" s="39"/>
      <c r="BG43" s="56"/>
      <c r="BH43" s="2"/>
      <c r="BI43" s="34"/>
      <c r="BJ43" s="75"/>
      <c r="BK43" s="35"/>
      <c r="BL43" s="35"/>
      <c r="BM43" s="35"/>
      <c r="BN43" s="36"/>
      <c r="BQ43" s="1"/>
      <c r="BS43" s="1"/>
    </row>
    <row r="44" spans="2:71" ht="15.6" customHeight="1" thickBot="1">
      <c r="BA44" s="403"/>
      <c r="BC44" s="10" t="str">
        <f>IF(BG36="YES","   Flow Rate Over Weir, Q =","")</f>
        <v xml:space="preserve">   Flow Rate Over Weir, Q =</v>
      </c>
      <c r="BD44" s="26">
        <f>IF(BG36="NO","",IF(BD20="NO","",IF(BG20="NO","",1.84*(BE12-(0.1*BE15*BE13))*(BE13^1.5))))</f>
        <v>0.28420228063828051</v>
      </c>
      <c r="BE44" s="11" t="s">
        <v>63</v>
      </c>
      <c r="BF44" s="15">
        <f>IF(BD44="","",BD44*1000*60)</f>
        <v>17052.136838296832</v>
      </c>
      <c r="BG44" s="18" t="s">
        <v>64</v>
      </c>
      <c r="BI44" s="34" t="s">
        <v>37</v>
      </c>
      <c r="BJ44" s="35"/>
      <c r="BK44" s="35"/>
      <c r="BL44" s="35"/>
      <c r="BM44" s="35"/>
      <c r="BN44" s="36"/>
      <c r="BQ44" s="1"/>
      <c r="BS44" s="1"/>
    </row>
    <row r="45" spans="2:71" ht="15.6" customHeight="1" thickBot="1">
      <c r="BA45" s="403"/>
      <c r="BC45" s="45"/>
      <c r="BD45" s="58"/>
      <c r="BE45" s="58"/>
      <c r="BF45" s="58"/>
      <c r="BG45" s="47"/>
      <c r="BI45" s="34" t="s">
        <v>38</v>
      </c>
      <c r="BJ45" s="35"/>
      <c r="BK45" s="75"/>
      <c r="BL45" s="35"/>
      <c r="BM45" s="35"/>
      <c r="BN45" s="36"/>
      <c r="BQ45" s="1"/>
      <c r="BS45" s="1"/>
    </row>
    <row r="46" spans="2:71" ht="15.6" customHeight="1">
      <c r="BI46" s="34" t="s">
        <v>39</v>
      </c>
      <c r="BJ46" s="35"/>
      <c r="BK46" s="35"/>
      <c r="BL46" s="35"/>
      <c r="BM46" s="35"/>
      <c r="BN46" s="36"/>
      <c r="BQ46" s="1"/>
      <c r="BS46" s="1"/>
    </row>
    <row r="47" spans="2:71" ht="15.6" customHeight="1">
      <c r="BA47" s="403" t="s">
        <v>30</v>
      </c>
      <c r="BC47" s="49" t="s">
        <v>21</v>
      </c>
      <c r="BI47" s="34"/>
      <c r="BJ47" s="35"/>
      <c r="BK47" s="35"/>
      <c r="BL47" s="35"/>
      <c r="BM47" s="35"/>
      <c r="BN47" s="36"/>
      <c r="BQ47" s="1"/>
      <c r="BS47" s="1"/>
    </row>
    <row r="48" spans="2:71" ht="15.6" customHeight="1" thickBot="1">
      <c r="BA48" s="403"/>
      <c r="BI48" s="34"/>
      <c r="BJ48" s="35"/>
      <c r="BK48" s="75" t="s">
        <v>50</v>
      </c>
      <c r="BL48" s="35"/>
      <c r="BM48" s="35"/>
      <c r="BN48" s="36"/>
      <c r="BQ48" s="1"/>
      <c r="BS48" s="1"/>
    </row>
    <row r="49" spans="53:73" ht="15.6" customHeight="1">
      <c r="BA49" s="403"/>
      <c r="BC49" s="76" t="s">
        <v>53</v>
      </c>
      <c r="BD49" s="77"/>
      <c r="BE49" s="77"/>
      <c r="BF49" s="77"/>
      <c r="BG49" s="78"/>
      <c r="BI49" s="34"/>
      <c r="BJ49" s="79" t="s">
        <v>74</v>
      </c>
      <c r="BK49" s="35"/>
      <c r="BL49" s="35"/>
      <c r="BM49" s="35"/>
      <c r="BN49" s="36"/>
      <c r="BQ49" s="1"/>
      <c r="BS49" s="1"/>
    </row>
    <row r="50" spans="53:73" ht="15.6" customHeight="1">
      <c r="BA50" s="403"/>
      <c r="BC50" s="44"/>
      <c r="BD50" s="39"/>
      <c r="BE50" s="39"/>
      <c r="BF50" s="39"/>
      <c r="BG50" s="40"/>
      <c r="BI50" s="34"/>
      <c r="BJ50" s="35"/>
      <c r="BK50" s="35"/>
      <c r="BL50" s="35"/>
      <c r="BM50" s="35"/>
      <c r="BN50" s="36"/>
      <c r="BQ50" s="1"/>
      <c r="BS50" s="1"/>
    </row>
    <row r="51" spans="53:73" ht="15.6" customHeight="1">
      <c r="BA51" s="403"/>
      <c r="BC51" s="10" t="s">
        <v>68</v>
      </c>
      <c r="BD51" s="9" t="str">
        <f>IF(BE12&gt;=0.15,"YES","NO")</f>
        <v>YES</v>
      </c>
      <c r="BE51" s="54" t="s">
        <v>70</v>
      </c>
      <c r="BF51" s="9" t="str">
        <f>IF(BE10&gt;=0.09,"YES","NO")</f>
        <v>YES</v>
      </c>
      <c r="BG51" s="56"/>
      <c r="BI51" s="34"/>
      <c r="BJ51" s="35"/>
      <c r="BK51" s="35"/>
      <c r="BL51" s="35"/>
      <c r="BM51" s="35"/>
      <c r="BN51" s="36"/>
      <c r="BQ51" s="1"/>
      <c r="BS51" s="1"/>
    </row>
    <row r="52" spans="53:73" ht="15.6" customHeight="1">
      <c r="BA52" s="403"/>
      <c r="BC52" s="44"/>
      <c r="BD52" s="55"/>
      <c r="BE52" s="39"/>
      <c r="BF52" s="59"/>
      <c r="BG52" s="56"/>
      <c r="BI52" s="34"/>
      <c r="BJ52" s="35"/>
      <c r="BK52" s="35"/>
      <c r="BL52" s="35"/>
      <c r="BM52" s="35"/>
      <c r="BN52" s="36"/>
      <c r="BQ52" s="1"/>
      <c r="BS52" s="1"/>
    </row>
    <row r="53" spans="53:73" ht="15.6" customHeight="1">
      <c r="BA53" s="403"/>
      <c r="BC53" s="10" t="s">
        <v>22</v>
      </c>
      <c r="BD53" s="9">
        <f>BE13/BE10</f>
        <v>0.3</v>
      </c>
      <c r="BE53" s="54" t="s">
        <v>32</v>
      </c>
      <c r="BF53" s="9" t="str">
        <f>IF(BD53&lt;=2.4,"YES","NO")</f>
        <v>YES</v>
      </c>
      <c r="BG53" s="56"/>
      <c r="BI53" s="34"/>
      <c r="BJ53" s="35"/>
      <c r="BK53" s="35"/>
      <c r="BL53" s="35"/>
      <c r="BM53" s="35"/>
      <c r="BN53" s="36"/>
      <c r="BQ53" s="1"/>
      <c r="BS53" s="1"/>
    </row>
    <row r="54" spans="53:73" ht="15.6" customHeight="1">
      <c r="BA54" s="403"/>
      <c r="BC54" s="44"/>
      <c r="BD54" s="39"/>
      <c r="BE54" s="39"/>
      <c r="BF54" s="39"/>
      <c r="BG54" s="56"/>
      <c r="BH54" s="7"/>
      <c r="BI54" s="34"/>
      <c r="BJ54" s="35"/>
      <c r="BK54" s="35"/>
      <c r="BL54" s="35"/>
      <c r="BM54" s="35"/>
      <c r="BN54" s="36"/>
      <c r="BO54" s="17"/>
      <c r="BQ54" s="1"/>
      <c r="BS54" s="1"/>
      <c r="BU54" s="7"/>
    </row>
    <row r="55" spans="53:73" ht="15.6" customHeight="1">
      <c r="BA55" s="403"/>
      <c r="BC55" s="10" t="s">
        <v>57</v>
      </c>
      <c r="BD55" s="61"/>
      <c r="BE55" s="39"/>
      <c r="BF55" s="39"/>
      <c r="BG55" s="19" t="str">
        <f>IF(BD51="NO","NO",IF(BF51="NO","NO",IF(BF53="NO","NO","YES")))</f>
        <v>YES</v>
      </c>
      <c r="BI55" s="34"/>
      <c r="BJ55" s="35"/>
      <c r="BK55" s="35"/>
      <c r="BL55" s="35"/>
      <c r="BM55" s="35"/>
      <c r="BN55" s="36"/>
      <c r="BQ55" s="1"/>
      <c r="BS55" s="1"/>
    </row>
    <row r="56" spans="53:73" ht="15.6" customHeight="1" thickBot="1">
      <c r="BA56" s="403"/>
      <c r="BC56" s="45"/>
      <c r="BD56" s="46"/>
      <c r="BE56" s="46"/>
      <c r="BF56" s="46"/>
      <c r="BG56" s="47"/>
      <c r="BI56" s="34"/>
      <c r="BJ56" s="35"/>
      <c r="BK56" s="35"/>
      <c r="BL56" s="35"/>
      <c r="BM56" s="35"/>
      <c r="BN56" s="36"/>
      <c r="BS56" s="1"/>
    </row>
    <row r="57" spans="53:73" ht="15.6" customHeight="1" thickBot="1">
      <c r="BA57" s="403"/>
      <c r="BI57" s="34"/>
      <c r="BJ57" s="35"/>
      <c r="BK57" s="35"/>
      <c r="BL57" s="35"/>
      <c r="BM57" s="35"/>
      <c r="BN57" s="36"/>
      <c r="BS57" s="1"/>
    </row>
    <row r="58" spans="53:73" ht="15.6" customHeight="1">
      <c r="BA58" s="403"/>
      <c r="BC58" s="410" t="s">
        <v>29</v>
      </c>
      <c r="BD58" s="411"/>
      <c r="BE58" s="411"/>
      <c r="BF58" s="411"/>
      <c r="BG58" s="412"/>
      <c r="BI58" s="34"/>
      <c r="BJ58" s="35"/>
      <c r="BK58" s="35"/>
      <c r="BL58" s="35"/>
      <c r="BM58" s="35"/>
      <c r="BN58" s="36"/>
      <c r="BS58" s="1"/>
    </row>
    <row r="59" spans="53:73" ht="15.6" customHeight="1">
      <c r="BA59" s="403"/>
      <c r="BC59" s="44"/>
      <c r="BD59" s="39"/>
      <c r="BE59" s="39"/>
      <c r="BF59" s="39"/>
      <c r="BG59" s="40"/>
      <c r="BI59" s="34"/>
      <c r="BJ59" s="35"/>
      <c r="BK59" s="35"/>
      <c r="BL59" s="35"/>
      <c r="BM59" s="35"/>
      <c r="BN59" s="36"/>
      <c r="BS59" s="1"/>
    </row>
    <row r="60" spans="53:73" ht="15.6" customHeight="1">
      <c r="BA60" s="403"/>
      <c r="BC60" s="10" t="s">
        <v>15</v>
      </c>
      <c r="BD60" s="9">
        <f>BE13/BE10</f>
        <v>0.3</v>
      </c>
      <c r="BE60" s="54" t="s">
        <v>31</v>
      </c>
      <c r="BF60" s="19">
        <f>BE12/BE11</f>
        <v>0.16666666666666666</v>
      </c>
      <c r="BG60" s="40"/>
      <c r="BI60" s="60"/>
      <c r="BJ60" s="35"/>
      <c r="BK60" s="35"/>
      <c r="BL60" s="35"/>
      <c r="BM60" s="35"/>
      <c r="BN60" s="36"/>
      <c r="BS60" s="1"/>
    </row>
    <row r="61" spans="53:73" ht="15.6" customHeight="1">
      <c r="BA61" s="403"/>
      <c r="BC61" s="44"/>
      <c r="BD61" s="39"/>
      <c r="BE61" s="39"/>
      <c r="BF61" s="39"/>
      <c r="BG61" s="56"/>
      <c r="BI61" s="60"/>
      <c r="BJ61" s="35"/>
      <c r="BK61" s="35"/>
      <c r="BL61" s="35"/>
      <c r="BM61" s="35"/>
      <c r="BN61" s="36"/>
      <c r="BS61" s="1"/>
    </row>
    <row r="62" spans="53:73" ht="15.6" customHeight="1">
      <c r="BA62" s="403"/>
      <c r="BC62" s="24" t="s">
        <v>48</v>
      </c>
      <c r="BD62" s="54"/>
      <c r="BE62" s="54"/>
      <c r="BF62" s="9" t="str">
        <f>IF(BF60&lt;0.2,"L/B too low",IF(BF60&lt;0.4,0.2,IF(BF60&lt;0.5,0.4,IF(BF60&lt;0.6,0.5,IF(BF60&lt;0.7,0.6,IF(BF60&lt;0.8,0.7,IF(BF60&lt;0.9,0.8,IF(BF60&lt;1,0.9,"L/B too high"))))))))</f>
        <v>L/B too low</v>
      </c>
      <c r="BG62" s="40"/>
      <c r="BI62" s="34"/>
      <c r="BJ62" s="35"/>
      <c r="BK62" s="35"/>
      <c r="BL62" s="35"/>
      <c r="BM62" s="35"/>
      <c r="BN62" s="36"/>
      <c r="BS62" s="1"/>
    </row>
    <row r="63" spans="53:73" ht="15.6" customHeight="1">
      <c r="BA63" s="403"/>
      <c r="BC63" s="24" t="s">
        <v>49</v>
      </c>
      <c r="BD63" s="54"/>
      <c r="BE63" s="54"/>
      <c r="BF63" s="9" t="str">
        <f>IF(BF60&lt;0.2,"L/B too low",IF(BF60&lt;0.4,0.4,IF(BF60&lt;0.5,0.5,IF(BF60&lt;0.6,0.6,IF(BF60&lt;0.7,0.7,IF(BF60&lt;0.8,0.8,IF(BF60&lt;0.9,0.9,IF(BF60&lt;1,1,"L/B too high"))))))))</f>
        <v>L/B too low</v>
      </c>
      <c r="BG63" s="40"/>
      <c r="BI63" s="60"/>
      <c r="BJ63" s="35"/>
      <c r="BK63" s="35"/>
      <c r="BL63" s="35"/>
      <c r="BM63" s="35"/>
      <c r="BN63" s="36"/>
      <c r="BS63" s="1"/>
    </row>
    <row r="64" spans="53:73" ht="15.6" customHeight="1" thickBot="1">
      <c r="BA64" s="403"/>
      <c r="BC64" s="44"/>
      <c r="BD64" s="39"/>
      <c r="BE64" s="39"/>
      <c r="BF64" s="39"/>
      <c r="BG64" s="56"/>
      <c r="BI64" s="34"/>
      <c r="BJ64" s="35"/>
      <c r="BK64" s="35"/>
      <c r="BL64" s="35"/>
      <c r="BM64" s="35"/>
      <c r="BN64" s="36"/>
      <c r="BS64" s="1"/>
    </row>
    <row r="65" spans="53:71" ht="15.6" customHeight="1" thickBot="1">
      <c r="BA65" s="403"/>
      <c r="BC65" s="10" t="s">
        <v>26</v>
      </c>
      <c r="BD65" s="12" t="str">
        <f>BF62</f>
        <v>L/B too low</v>
      </c>
      <c r="BE65" s="64" t="s">
        <v>16</v>
      </c>
      <c r="BF65" s="13" t="e">
        <f>((BK81*BD60)+BL81)*(9.81/32.17)^0.5</f>
        <v>#N/A</v>
      </c>
      <c r="BG65" s="56"/>
      <c r="BI65" s="60"/>
      <c r="BJ65" s="35"/>
      <c r="BK65" s="35"/>
      <c r="BL65" s="35"/>
      <c r="BM65" s="35"/>
      <c r="BN65" s="36"/>
      <c r="BS65" s="1"/>
    </row>
    <row r="66" spans="53:71" ht="15.6" customHeight="1" thickBot="1">
      <c r="BA66" s="403"/>
      <c r="BC66" s="10" t="s">
        <v>26</v>
      </c>
      <c r="BD66" s="12" t="str">
        <f>BF63</f>
        <v>L/B too low</v>
      </c>
      <c r="BE66" s="64" t="s">
        <v>16</v>
      </c>
      <c r="BF66" s="13" t="e">
        <f>((BK82*BD61)+BL82)*(9.81/32.17)^0.5</f>
        <v>#N/A</v>
      </c>
      <c r="BG66" s="56"/>
      <c r="BI66" s="34"/>
      <c r="BJ66" s="35"/>
      <c r="BK66" s="35"/>
      <c r="BL66" s="35"/>
      <c r="BM66" s="35"/>
      <c r="BN66" s="36"/>
    </row>
    <row r="67" spans="53:71" ht="15.6" customHeight="1" thickBot="1">
      <c r="BA67" s="403"/>
      <c r="BC67" s="44"/>
      <c r="BD67" s="39"/>
      <c r="BE67" s="39"/>
      <c r="BF67" s="39"/>
      <c r="BG67" s="56"/>
      <c r="BI67" s="34"/>
      <c r="BJ67" s="35"/>
      <c r="BK67" s="35"/>
      <c r="BL67" s="35"/>
      <c r="BM67" s="35"/>
      <c r="BN67" s="36"/>
    </row>
    <row r="68" spans="53:71" ht="15.6" customHeight="1" thickBot="1">
      <c r="BA68" s="403"/>
      <c r="BC68" s="10" t="s">
        <v>27</v>
      </c>
      <c r="BD68" s="14">
        <f>BF60</f>
        <v>0.16666666666666666</v>
      </c>
      <c r="BE68" s="64" t="s">
        <v>16</v>
      </c>
      <c r="BF68" s="20" t="e">
        <f>(BF65+((BF60-BF62)/(BF63-BF62))*(BF66-BF65))</f>
        <v>#N/A</v>
      </c>
      <c r="BG68" s="56"/>
      <c r="BI68" s="34"/>
      <c r="BJ68" s="35"/>
      <c r="BK68" s="35"/>
      <c r="BL68" s="35"/>
      <c r="BM68" s="35"/>
      <c r="BN68" s="36"/>
    </row>
    <row r="69" spans="53:71" ht="15.6" customHeight="1" thickBot="1">
      <c r="BA69" s="403"/>
      <c r="BC69" s="44"/>
      <c r="BD69" s="39"/>
      <c r="BE69" s="39"/>
      <c r="BF69" s="39"/>
      <c r="BG69" s="56"/>
      <c r="BI69" s="60" t="s">
        <v>76</v>
      </c>
      <c r="BJ69" s="35"/>
      <c r="BK69" s="35"/>
      <c r="BL69" s="35"/>
      <c r="BM69" s="35"/>
      <c r="BN69" s="36"/>
    </row>
    <row r="70" spans="53:71" ht="15.6" customHeight="1" thickBot="1">
      <c r="BA70" s="403"/>
      <c r="BC70" s="10" t="s">
        <v>28</v>
      </c>
      <c r="BD70" s="14">
        <f>BF60</f>
        <v>0.16666666666666666</v>
      </c>
      <c r="BE70" s="64" t="s">
        <v>16</v>
      </c>
      <c r="BF70" s="21">
        <f>IF(BD70&lt;=0.5,((0.0139*(BD70^3))+(0.000476*(BD70^2))+(0.000885*BD70)+0.0077)*0.3048,((-8.0889*(BD70^5))+(28.186*(BD70^4))-(39.056*(BD70^3))+(26.84*(BD70^2))-(9.1139*BD70)+1.2302))*0.3048</f>
        <v>7.3626347370666669E-4</v>
      </c>
      <c r="BG70" s="80" t="s">
        <v>73</v>
      </c>
      <c r="BI70" s="81" t="s">
        <v>75</v>
      </c>
      <c r="BJ70" s="35"/>
      <c r="BK70" s="35"/>
      <c r="BL70" s="35"/>
      <c r="BM70" s="35"/>
      <c r="BN70" s="36"/>
    </row>
    <row r="71" spans="53:71" ht="15.6" customHeight="1" thickBot="1">
      <c r="BA71" s="403"/>
      <c r="BC71" s="45"/>
      <c r="BD71" s="58"/>
      <c r="BE71" s="58"/>
      <c r="BF71" s="58"/>
      <c r="BG71" s="47"/>
      <c r="BI71" s="34"/>
      <c r="BJ71" s="35"/>
      <c r="BK71" s="35"/>
      <c r="BL71" s="35"/>
      <c r="BM71" s="35"/>
      <c r="BN71" s="36"/>
    </row>
    <row r="72" spans="53:71" ht="15.6" customHeight="1" thickBot="1">
      <c r="BA72" s="403"/>
      <c r="BI72" s="34"/>
      <c r="BJ72" s="82" t="s">
        <v>25</v>
      </c>
      <c r="BK72" s="66" t="s">
        <v>23</v>
      </c>
      <c r="BL72" s="83" t="s">
        <v>24</v>
      </c>
      <c r="BM72" s="35"/>
      <c r="BN72" s="36"/>
    </row>
    <row r="73" spans="53:71" ht="15.6" customHeight="1">
      <c r="BA73" s="403"/>
      <c r="BC73" s="410" t="s">
        <v>55</v>
      </c>
      <c r="BD73" s="411"/>
      <c r="BE73" s="411"/>
      <c r="BF73" s="411"/>
      <c r="BG73" s="412"/>
      <c r="BI73" s="34"/>
      <c r="BJ73" s="84">
        <v>0.2</v>
      </c>
      <c r="BK73" s="1">
        <v>-8.6999999999999994E-3</v>
      </c>
      <c r="BL73" s="85">
        <v>3.1520000000000001</v>
      </c>
      <c r="BM73" s="35"/>
      <c r="BN73" s="36"/>
    </row>
    <row r="74" spans="53:71" ht="15.6" customHeight="1">
      <c r="BA74" s="403"/>
      <c r="BC74" s="44"/>
      <c r="BD74" s="39"/>
      <c r="BE74" s="39"/>
      <c r="BF74" s="39"/>
      <c r="BG74" s="40"/>
      <c r="BI74" s="34"/>
      <c r="BJ74" s="84">
        <v>0.4</v>
      </c>
      <c r="BK74" s="1">
        <v>1.37E-2</v>
      </c>
      <c r="BL74" s="85">
        <v>3.1640000000000001</v>
      </c>
      <c r="BM74" s="35"/>
      <c r="BN74" s="36"/>
    </row>
    <row r="75" spans="53:71" ht="15.6" customHeight="1">
      <c r="BA75" s="403"/>
      <c r="BC75" s="22" t="str">
        <f>IF(BD20="NO","     The General Requirements for sharp-crested weirs are not met.",IF(BG20="NO","     The General Requirements for sharp-crested weirs are not met.",IF(BG36="YES","     See the results calculated with the Francis equation above.",IF(BG55="YES","","   Conditions needed to use this equation are not met.  One or more parameters"))))</f>
        <v xml:space="preserve">     See the results calculated with the Francis equation above.</v>
      </c>
      <c r="BD75" s="39"/>
      <c r="BE75" s="39"/>
      <c r="BF75" s="39"/>
      <c r="BG75" s="40"/>
      <c r="BI75" s="34"/>
      <c r="BJ75" s="84">
        <v>0.5</v>
      </c>
      <c r="BK75" s="1">
        <v>6.1199999999999997E-2</v>
      </c>
      <c r="BL75" s="85">
        <v>3.173</v>
      </c>
      <c r="BM75" s="35"/>
      <c r="BN75" s="36"/>
    </row>
    <row r="76" spans="53:71" ht="15.6" customHeight="1">
      <c r="BA76" s="403"/>
      <c r="BC76" s="22" t="str">
        <f>IF(BD20="NO","",IF(BG20="NO","",IF(BG36="YES","",IF(BG55="YES","","    must be changed to calculate the flow rate over this rectangular weir."))))</f>
        <v/>
      </c>
      <c r="BD76" s="39"/>
      <c r="BE76" s="39"/>
      <c r="BF76" s="39"/>
      <c r="BG76" s="40"/>
      <c r="BI76" s="34"/>
      <c r="BJ76" s="84">
        <v>0.6</v>
      </c>
      <c r="BK76" s="1">
        <v>9.9500000000000005E-2</v>
      </c>
      <c r="BL76" s="85">
        <v>3.1779999999999999</v>
      </c>
      <c r="BM76" s="35"/>
      <c r="BN76" s="36"/>
    </row>
    <row r="77" spans="53:71" ht="15.6" customHeight="1" thickBot="1">
      <c r="BA77" s="403"/>
      <c r="BC77" s="44"/>
      <c r="BD77" s="39"/>
      <c r="BE77" s="39"/>
      <c r="BF77" s="39"/>
      <c r="BG77" s="40"/>
      <c r="BI77" s="34"/>
      <c r="BJ77" s="84">
        <v>0.7</v>
      </c>
      <c r="BK77" s="1">
        <v>0.16020000000000001</v>
      </c>
      <c r="BL77" s="85">
        <v>3.1819999999999999</v>
      </c>
      <c r="BM77" s="35"/>
      <c r="BN77" s="36"/>
    </row>
    <row r="78" spans="53:71" ht="15.6" customHeight="1" thickBot="1">
      <c r="BA78" s="403"/>
      <c r="BC78" s="10" t="s">
        <v>17</v>
      </c>
      <c r="BD78" s="26" t="str">
        <f>IF(BD20="NO","",IF(BG20="NO","",IF(BG36="YES","",IF(BG55="NO","",BF68*(BE12+BF70)*((BE13+0.0009)^1.5)))))</f>
        <v/>
      </c>
      <c r="BE78" s="11" t="s">
        <v>63</v>
      </c>
      <c r="BF78" s="15" t="str">
        <f>IF(BD78="","",BD78*1000*60)</f>
        <v/>
      </c>
      <c r="BG78" s="18" t="s">
        <v>64</v>
      </c>
      <c r="BI78" s="34"/>
      <c r="BJ78" s="84">
        <v>0.8</v>
      </c>
      <c r="BK78" s="1">
        <v>0.23760000000000001</v>
      </c>
      <c r="BL78" s="85">
        <v>3.1890000000000001</v>
      </c>
      <c r="BM78" s="35"/>
      <c r="BN78" s="36"/>
    </row>
    <row r="79" spans="53:71" ht="15.6" customHeight="1" thickBot="1">
      <c r="BA79" s="403"/>
      <c r="BC79" s="45"/>
      <c r="BD79" s="58"/>
      <c r="BE79" s="58"/>
      <c r="BF79" s="58"/>
      <c r="BG79" s="47"/>
      <c r="BI79" s="34"/>
      <c r="BJ79" s="84">
        <v>0.9</v>
      </c>
      <c r="BK79" s="1">
        <v>0.34470000000000001</v>
      </c>
      <c r="BL79" s="86">
        <v>3.2050000000000001</v>
      </c>
      <c r="BM79" s="35"/>
      <c r="BN79" s="36"/>
    </row>
    <row r="80" spans="53:71" ht="15.6" customHeight="1" thickBot="1">
      <c r="BI80" s="34"/>
      <c r="BJ80" s="87">
        <v>1</v>
      </c>
      <c r="BK80" s="67">
        <v>0.4</v>
      </c>
      <c r="BL80" s="88">
        <v>3.22</v>
      </c>
      <c r="BM80" s="35"/>
      <c r="BN80" s="36"/>
    </row>
    <row r="81" spans="55:66" ht="15.6" customHeight="1" thickBot="1">
      <c r="BI81" s="34"/>
      <c r="BJ81" s="68" t="str">
        <f>BF62</f>
        <v>L/B too low</v>
      </c>
      <c r="BK81" s="69" t="e">
        <f>VLOOKUP($BJ81,$BJ$73:$BL$80,2)</f>
        <v>#N/A</v>
      </c>
      <c r="BL81" s="89" t="e">
        <f>VLOOKUP($BJ81,$BJ$73:$BL$80,3)</f>
        <v>#N/A</v>
      </c>
      <c r="BM81" s="35"/>
      <c r="BN81" s="36"/>
    </row>
    <row r="82" spans="55:66" ht="15.6" customHeight="1" thickBot="1">
      <c r="BC82" s="6" t="s">
        <v>3</v>
      </c>
      <c r="BI82" s="34"/>
      <c r="BJ82" s="68" t="str">
        <f>BF63</f>
        <v>L/B too low</v>
      </c>
      <c r="BK82" s="69" t="e">
        <f>VLOOKUP($BJ82,$BJ$73:$BL$80,2)</f>
        <v>#N/A</v>
      </c>
      <c r="BL82" s="89" t="e">
        <f>VLOOKUP($BJ82,$BJ$73:$BL$80,3)</f>
        <v>#N/A</v>
      </c>
      <c r="BM82" s="35"/>
      <c r="BN82" s="36"/>
    </row>
    <row r="83" spans="55:66" ht="15.6" customHeight="1" thickBot="1">
      <c r="BI83" s="70"/>
      <c r="BJ83" s="4"/>
      <c r="BK83" s="4"/>
      <c r="BL83" s="4"/>
      <c r="BM83" s="4"/>
      <c r="BN83" s="5"/>
    </row>
    <row r="84" spans="55:66" ht="15.6" customHeight="1">
      <c r="BE84" s="50"/>
    </row>
    <row r="86" spans="55:66" ht="15.6" customHeight="1">
      <c r="BD86" t="str">
        <f>IF(BG36="Yes","Weir is Fully Contracted",IF(BG55="Yes","Weir is Partially Contracted","Weir is not Contracted"))</f>
        <v>Weir is Fully Contracted</v>
      </c>
    </row>
    <row r="87" spans="55:66" ht="15.6" customHeight="1">
      <c r="BD87">
        <f>IF(BG36="Yes",BF44/60,IF(BG55="Yes",BF78/60,NA()))</f>
        <v>284.20228063828051</v>
      </c>
      <c r="BE87" s="16" t="s">
        <v>108</v>
      </c>
    </row>
  </sheetData>
  <sheetProtection algorithmName="SHA-512" hashValue="fl6D6FxxYN3WTcN0/FYN/4ry2QySc65mgW+3uNj41C0a9A/WRulAdO/2ZP/XT86XTtFG8wQfMw3qb+KmQ/TIZA==" saltValue="WAt3CxRDt+OB3D+Y9O+TSQ==" spinCount="100000" sheet="1" formatCells="0" selectLockedCells="1"/>
  <mergeCells count="56">
    <mergeCell ref="BI5:BL5"/>
    <mergeCell ref="BJ21:BM21"/>
    <mergeCell ref="BI2:BN2"/>
    <mergeCell ref="BI7:BL7"/>
    <mergeCell ref="BI8:BN8"/>
    <mergeCell ref="BI6:BM6"/>
    <mergeCell ref="BA47:BA79"/>
    <mergeCell ref="BA7:BA15"/>
    <mergeCell ref="BA17:BA24"/>
    <mergeCell ref="BC2:BG2"/>
    <mergeCell ref="BC3:BG3"/>
    <mergeCell ref="BA26:BA45"/>
    <mergeCell ref="BC73:BG73"/>
    <mergeCell ref="BC58:BG58"/>
    <mergeCell ref="BC8:BF8"/>
    <mergeCell ref="BC39:BG39"/>
    <mergeCell ref="BC28:BG28"/>
    <mergeCell ref="B1:F1"/>
    <mergeCell ref="G1:AE1"/>
    <mergeCell ref="AF1:AJ1"/>
    <mergeCell ref="B2:F5"/>
    <mergeCell ref="G2:L2"/>
    <mergeCell ref="M2:AE2"/>
    <mergeCell ref="AF2:AJ2"/>
    <mergeCell ref="G3:L3"/>
    <mergeCell ref="M3:AE3"/>
    <mergeCell ref="AF3:AJ3"/>
    <mergeCell ref="G4:AE4"/>
    <mergeCell ref="AF4:AJ4"/>
    <mergeCell ref="G5:L5"/>
    <mergeCell ref="M5:S5"/>
    <mergeCell ref="T5:Y5"/>
    <mergeCell ref="Z5:AE5"/>
    <mergeCell ref="AF5:AJ5"/>
    <mergeCell ref="H9:R9"/>
    <mergeCell ref="S9:T9"/>
    <mergeCell ref="U9:W9"/>
    <mergeCell ref="X9:Z9"/>
    <mergeCell ref="H10:R10"/>
    <mergeCell ref="S10:T10"/>
    <mergeCell ref="U10:W10"/>
    <mergeCell ref="X10:Z10"/>
    <mergeCell ref="H12:R12"/>
    <mergeCell ref="S12:T12"/>
    <mergeCell ref="U12:W12"/>
    <mergeCell ref="X12:Z12"/>
    <mergeCell ref="H11:R11"/>
    <mergeCell ref="S11:T11"/>
    <mergeCell ref="U11:W11"/>
    <mergeCell ref="X11:Z11"/>
    <mergeCell ref="H13:R13"/>
    <mergeCell ref="S13:T13"/>
    <mergeCell ref="U13:W13"/>
    <mergeCell ref="X13:Z13"/>
    <mergeCell ref="P19:R19"/>
    <mergeCell ref="S19:U19"/>
  </mergeCells>
  <phoneticPr fontId="12" type="noConversion"/>
  <dataValidations disablePrompts="1" count="2">
    <dataValidation type="decimal" operator="greaterThanOrEqual" allowBlank="1" showInputMessage="1" showErrorMessage="1" errorTitle="Invalid Entry" error="Please enter a value greater than zero._x000a_" sqref="BE10:BE15 BD30 BD32 BD34 BD60 BD53 BF62:BF63" xr:uid="{00000000-0002-0000-0400-000000000000}">
      <formula1>0</formula1>
    </dataValidation>
    <dataValidation operator="greaterThanOrEqual" allowBlank="1" showInputMessage="1" showErrorMessage="1" errorTitle="Invalid Entry" error="Please enter a value greater than zero._x000a_" sqref="BG30 BG36 BG34 BG32 BF44 BD44 BF51 BF53 BD20 BD51 BD78 BG55 BF60 BF78 BG20" xr:uid="{00000000-0002-0000-0400-000001000000}"/>
  </dataValidations>
  <hyperlinks>
    <hyperlink ref="BF65536:BG65536" r:id="rId1" location="p2001147c9963_32002" display="View Table 3.3.3" xr:uid="{00000000-0004-0000-0400-000000000000}"/>
    <hyperlink ref="BF65519:BG65519" r:id="rId2" location="p2001147c9963_31001" display="View Table 3.3.1" xr:uid="{00000000-0004-0000-0400-000001000000}"/>
    <hyperlink ref="BC97" r:id="rId3" location="p200139d89822_98001" display="Table 2-32 in Perry's Chemical Engineers' Handbook, 8th Ed." xr:uid="{00000000-0004-0000-0400-000002000000}"/>
    <hyperlink ref="BC107" r:id="rId4" location="p200139d89822_98001" display="Table 2-32 in Perry's Chemical Engineers' Handbook, 8th Ed." xr:uid="{00000000-0004-0000-0400-000003000000}"/>
    <hyperlink ref="BC97:BD97" r:id="rId5" display="Table 3.3.3" xr:uid="{00000000-0004-0000-0400-000004000000}"/>
    <hyperlink ref="BA113" r:id="rId6" location="p2001147c9963_48001" display="Table 21.3" xr:uid="{00000000-0004-0000-0400-000005000000}"/>
    <hyperlink ref="BA100" r:id="rId7" display="Table 3.3.9" xr:uid="{00000000-0004-0000-0400-000006000000}"/>
    <hyperlink ref="BA112" r:id="rId8" location="p2001147c9963_48002" display="Table 3.3.9" xr:uid="{00000000-0004-0000-0400-000007000000}"/>
    <hyperlink ref="BA99" r:id="rId9" display="Table 3.3.9" xr:uid="{00000000-0004-0000-0400-000008000000}"/>
    <hyperlink ref="BC115" r:id="rId10" location="p2001147c9963_48001" display="Table 2-313 in Perry's Chemical Engineers' Handbook, 8th Ed." xr:uid="{00000000-0004-0000-0400-000009000000}"/>
    <hyperlink ref="BC123" r:id="rId11" display="Table 2-313 in Perry's Chemical Engineers' Handbook, 8th Ed." xr:uid="{00000000-0004-0000-0400-00000A000000}"/>
    <hyperlink ref="BC131" r:id="rId12" location="p2001147c9963_32002" display="Table 2-313 in Perry's Chemical Engineers' Handbook, 8th Ed." xr:uid="{00000000-0004-0000-0400-00000B000000}"/>
    <hyperlink ref="BV19" r:id="rId13" location="p2001147c9963_48002" display="Water Quality &amp; Treatment: A Handbook on Drinking Water, Sixth Edition, 13.3. Precipitative Softening" xr:uid="{00000000-0004-0000-0400-00000C000000}"/>
    <hyperlink ref="BV19:CB19" r:id="rId14" location="ch07lev1sec02" display="Water and Wastewater Engineering: Design Principles and Practice, 7.2, Lime-Soda Softening" xr:uid="{00000000-0004-0000-0400-00000D000000}"/>
    <hyperlink ref="BV21:CA21" r:id="rId15" location="p2001147c9963_48002" display="Standard Handbook of Environmental Engineering, Second Edition, 5.6.12, Softening" xr:uid="{00000000-0004-0000-0400-00000E000000}"/>
    <hyperlink ref="BV23:CA23" r:id="rId16" display="Water Treatment Plant Design, Fifth Edition, 13.3. Softening Processes" xr:uid="{00000000-0004-0000-0400-00000F000000}"/>
    <hyperlink ref="BV25:CC25" r:id="rId17" display="Water Quality &amp; Treatment: A Handbook on Drinking Water, Sixth Edition, 13.3. Precipitative Softening" xr:uid="{00000000-0004-0000-0400-000010000000}"/>
    <hyperlink ref="BF65520:BG65520" r:id="rId18" display="View Table 3.3.1" xr:uid="{00000000-0004-0000-0400-000011000000}"/>
    <hyperlink ref="BC98" r:id="rId19" location="p2000a1f599621_22001" display="Table 2-32 in Perry's Chemical Engineers' Handbook, 8th Ed." xr:uid="{00000000-0004-0000-0400-000012000000}"/>
    <hyperlink ref="BC108" r:id="rId20" display="Table 2-32 in Perry's Chemical Engineers' Handbook, 8th Ed." xr:uid="{00000000-0004-0000-0400-000013000000}"/>
    <hyperlink ref="BC98:BD98" r:id="rId21" display="Table 3.3.3" xr:uid="{00000000-0004-0000-0400-000014000000}"/>
    <hyperlink ref="BA114" r:id="rId22" display="Table 21.3" xr:uid="{00000000-0004-0000-0400-000015000000}"/>
    <hyperlink ref="BA101" r:id="rId23" location="p2001147c9963_48002" display="Table 3.3.9" xr:uid="{00000000-0004-0000-0400-000016000000}"/>
    <hyperlink ref="BC116" r:id="rId24" location="p2001147c9963_31001" display="Table 2-313 in Perry's Chemical Engineers' Handbook, 8th Ed." xr:uid="{00000000-0004-0000-0400-000017000000}"/>
    <hyperlink ref="BC124" r:id="rId25" display="Table 2-313 in Perry's Chemical Engineers' Handbook, 8th Ed." xr:uid="{00000000-0004-0000-0400-000018000000}"/>
    <hyperlink ref="BC132" r:id="rId26" display="Table 2-313 in Perry's Chemical Engineers' Handbook, 8th Ed." xr:uid="{00000000-0004-0000-0400-000019000000}"/>
    <hyperlink ref="BV20" r:id="rId27" display="Water Quality &amp; Treatment: A Handbook on Drinking Water, Sixth Edition, 13.3. Precipitative Softening" xr:uid="{00000000-0004-0000-0400-00001A000000}"/>
    <hyperlink ref="BV20:CB20" r:id="rId28" location="ch07lev1sec02" display="Water and Wastewater Engineering: Design Principles and Practice, 7.2, Lime-Soda Softening" xr:uid="{00000000-0004-0000-0400-00001B000000}"/>
    <hyperlink ref="BV22:CA22" r:id="rId29" display="Standard Handbook of Environmental Engineering, Second Edition, 5.6.12, Softening" xr:uid="{00000000-0004-0000-0400-00001C000000}"/>
    <hyperlink ref="BV24:CA24" r:id="rId30" location="p2000a1f599621_22001" display="Water Treatment Plant Design, Fifth Edition, 13.3. Softening Processes" xr:uid="{00000000-0004-0000-0400-00001D000000}"/>
    <hyperlink ref="BV26:CC26" r:id="rId31" location="p2001147c9963_31001" display="Water Quality &amp; Treatment: A Handbook on Drinking Water, Sixth Edition, 13.3. Precipitative Softening" xr:uid="{00000000-0004-0000-0400-00001E000000}"/>
    <hyperlink ref="BF65521:BG65521" r:id="rId32" location="p2001c2f699713_12001" display="View Table 3.3.1" xr:uid="{00000000-0004-0000-0400-00001F000000}"/>
    <hyperlink ref="BC99" r:id="rId33" location="ch07lev1sec02" display="Table 2-32 in Perry's Chemical Engineers' Handbook, 8th Ed." xr:uid="{00000000-0004-0000-0400-000020000000}"/>
    <hyperlink ref="BC109" r:id="rId34" location="p2000a1f99975_118001" display="Table 2-32 in Perry's Chemical Engineers' Handbook, 8th Ed." xr:uid="{00000000-0004-0000-0400-000021000000}"/>
    <hyperlink ref="BC99:BD99" r:id="rId35" location="ch13lev1sec03" display="Table 3.3.3" xr:uid="{00000000-0004-0000-0400-000022000000}"/>
    <hyperlink ref="BA115" r:id="rId36" location="p2001c2f699713_12001" display="Table 21.3" xr:uid="{00000000-0004-0000-0400-000023000000}"/>
    <hyperlink ref="BA102" r:id="rId37" location="p2001147c9963_32002" display="Table 3.3.9" xr:uid="{00000000-0004-0000-0400-000024000000}"/>
    <hyperlink ref="BC117" r:id="rId38" location="p2001147c9963_31001" display="Table 2-313 in Perry's Chemical Engineers' Handbook, 8th Ed." xr:uid="{00000000-0004-0000-0400-000025000000}"/>
    <hyperlink ref="BC125" r:id="rId39" display="Table 2-313 in Perry's Chemical Engineers' Handbook, 8th Ed." xr:uid="{00000000-0004-0000-0400-000026000000}"/>
    <hyperlink ref="BC133" r:id="rId40" display="Table 2-313 in Perry's Chemical Engineers' Handbook, 8th Ed." xr:uid="{00000000-0004-0000-0400-000027000000}"/>
    <hyperlink ref="BV21" r:id="rId41" location="p2001147c9963_31001" display="Water Quality &amp; Treatment: A Handbook on Drinking Water, Sixth Edition, 13.3. Precipitative Softening" xr:uid="{00000000-0004-0000-0400-000028000000}"/>
    <hyperlink ref="BV21:CB21" r:id="rId42" location="ch07lev1sec02" display="Water and Wastewater Engineering: Design Principles and Practice, 7.2, Lime-Soda Softening" xr:uid="{00000000-0004-0000-0400-000029000000}"/>
    <hyperlink ref="BV23:CA23" r:id="rId43" location="p200139d89822_98001" display="Standard Handbook of Environmental Engineering, Second Edition, 5.6.12, Softening" xr:uid="{00000000-0004-0000-0400-00002A000000}"/>
    <hyperlink ref="BV25:CA25" r:id="rId44" location="p2001147c9963_48002" display="Water Treatment Plant Design, Fifth Edition, 13.3. Softening Processes" xr:uid="{00000000-0004-0000-0400-00002B000000}"/>
    <hyperlink ref="BV27:CC27" r:id="rId45" display="Water Quality &amp; Treatment: A Handbook on Drinking Water, Sixth Edition, 13.3. Precipitative Softening" xr:uid="{00000000-0004-0000-0400-00002C000000}"/>
    <hyperlink ref="BF65522:BG65522" r:id="rId46" display="View Table 3.3.1" xr:uid="{00000000-0004-0000-0400-00002D000000}"/>
    <hyperlink ref="BC100" r:id="rId47" location="p2000a1f599621_22001" display="Table 2-32 in Perry's Chemical Engineers' Handbook, 8th Ed." xr:uid="{00000000-0004-0000-0400-00002E000000}"/>
    <hyperlink ref="BC110" r:id="rId48" display="Table 2-313 in Perry's Chemical Engineers' Handbook, 8th Ed." xr:uid="{00000000-0004-0000-0400-00002F000000}"/>
    <hyperlink ref="BC100:BD100" r:id="rId49" location="p2000a1f599621_22001" display="Table 3.3.3" xr:uid="{00000000-0004-0000-0400-000030000000}"/>
    <hyperlink ref="BA116" r:id="rId50" display="Table 21.3" xr:uid="{00000000-0004-0000-0400-000031000000}"/>
    <hyperlink ref="BA103" r:id="rId51" display="Table 3.3.9" xr:uid="{00000000-0004-0000-0400-000032000000}"/>
    <hyperlink ref="BC118" r:id="rId52" display="Table 2-313 in Perry's Chemical Engineers' Handbook, 8th Ed." xr:uid="{00000000-0004-0000-0400-000033000000}"/>
    <hyperlink ref="BC126" r:id="rId53" display="Table 2-313 in Perry's Chemical Engineers' Handbook, 8th Ed." xr:uid="{00000000-0004-0000-0400-000034000000}"/>
    <hyperlink ref="BC134" r:id="rId54" location="p2000a1f599621_22001" display="Table 2-313 in Perry's Chemical Engineers' Handbook, 8th Ed." xr:uid="{00000000-0004-0000-0400-000035000000}"/>
    <hyperlink ref="BV22" r:id="rId55" location="p200139d89822_427001" display="Water Quality &amp; Treatment: A Handbook on Drinking Water, Sixth Edition, 13.3. Precipitative Softening" xr:uid="{00000000-0004-0000-0400-000036000000}"/>
    <hyperlink ref="BV22:CB22" r:id="rId56" location="ch07lev1sec02" display="Water and Wastewater Engineering: Design Principles and Practice, 7.2, Lime-Soda Softening" xr:uid="{00000000-0004-0000-0400-000037000000}"/>
    <hyperlink ref="BV24:CA24" r:id="rId57" location="p200139d89822_427001" display="Standard Handbook of Environmental Engineering, Second Edition, 5.6.12, Softening" xr:uid="{00000000-0004-0000-0400-000038000000}"/>
    <hyperlink ref="BV26:CA26" r:id="rId58" location="ch07lev1sec02" display="Water Treatment Plant Design, Fifth Edition, 13.3. Softening Processes" xr:uid="{00000000-0004-0000-0400-000039000000}"/>
    <hyperlink ref="BV28:CC28" r:id="rId59" location="p2000a1f99975_118001" display="Water Quality &amp; Treatment: A Handbook on Drinking Water, Sixth Edition, 13.3. Precipitative Softening" xr:uid="{00000000-0004-0000-0400-00003A000000}"/>
    <hyperlink ref="BF65523:BG65523" r:id="rId60" location="p2001147c9963_48002" display="View Table 3.3.1" xr:uid="{00000000-0004-0000-0400-00003B000000}"/>
    <hyperlink ref="BC101" r:id="rId61" location="p200139d899702_1001" display="Table 2-32 in Perry's Chemical Engineers' Handbook, 8th Ed." xr:uid="{00000000-0004-0000-0400-00003C000000}"/>
    <hyperlink ref="BC111" r:id="rId62" location="p200139d899702_1001" display="Table 2-313 in Perry's Chemical Engineers' Handbook, 8th Ed." xr:uid="{00000000-0004-0000-0400-00003D000000}"/>
    <hyperlink ref="BC101:BD101" r:id="rId63" location="p2000a1f599621_46001" display="Table 3.3.3" xr:uid="{00000000-0004-0000-0400-00003E000000}"/>
    <hyperlink ref="BA117" r:id="rId64" location="p2001147c9963_31001" display="Table 21.3" xr:uid="{00000000-0004-0000-0400-00003F000000}"/>
    <hyperlink ref="BA104" r:id="rId65" location="p200139d89822_98001" display="Table 3.3.9" xr:uid="{00000000-0004-0000-0400-000040000000}"/>
    <hyperlink ref="BC119" r:id="rId66" location="p200139d89822_98001" display="Table 2-313 in Perry's Chemical Engineers' Handbook, 8th Ed." xr:uid="{00000000-0004-0000-0400-000041000000}"/>
    <hyperlink ref="BC127" r:id="rId67" location="p2001147c9963_48002" display="Table 2-313 in Perry's Chemical Engineers' Handbook, 8th Ed." xr:uid="{00000000-0004-0000-0400-000042000000}"/>
    <hyperlink ref="BC135" r:id="rId68" location="p2001147c9963_48001" display="Table 2-313 in Perry's Chemical Engineers' Handbook, 8th Ed." xr:uid="{00000000-0004-0000-0400-000043000000}"/>
    <hyperlink ref="BV23" r:id="rId69" location="p2000a1f599621_22002" display="Water Quality &amp; Treatment: A Handbook on Drinking Water, Sixth Edition, 13.3. Precipitative Softening" xr:uid="{00000000-0004-0000-0400-000044000000}"/>
    <hyperlink ref="BV23:CB23" r:id="rId70" location="ch07lev1sec02" display="Water and Wastewater Engineering: Design Principles and Practice, 7.2, Lime-Soda Softening" xr:uid="{00000000-0004-0000-0400-000045000000}"/>
    <hyperlink ref="BV25:CA25" r:id="rId71" location="p2001147c9963_48002" display="Standard Handbook of Environmental Engineering, Second Edition, 5.6.12, Softening" xr:uid="{00000000-0004-0000-0400-000046000000}"/>
    <hyperlink ref="BV27:CA27" r:id="rId72" display="Water Treatment Plant Design, Fifth Edition, 13.3. Softening Processes" xr:uid="{00000000-0004-0000-0400-000047000000}"/>
    <hyperlink ref="BV29:CC29" r:id="rId73" location="p2001147c9963_48001" display="Water Quality &amp; Treatment: A Handbook on Drinking Water, Sixth Edition, 13.3. Precipitative Softening" xr:uid="{00000000-0004-0000-0400-000048000000}"/>
    <hyperlink ref="BF65524:BG65524" r:id="rId74" location="p2001147c9963_31001" display="View Table 3.3.1" xr:uid="{00000000-0004-0000-0400-000049000000}"/>
    <hyperlink ref="BC102" r:id="rId75" location="p2001147c9963_32002" display="Table 2-32 in Perry's Chemical Engineers' Handbook, 8th Ed." xr:uid="{00000000-0004-0000-0400-00004A000000}"/>
    <hyperlink ref="BC112" r:id="rId76" location="p200139d89822_427001" display="Table 2-313 in Perry's Chemical Engineers' Handbook, 8th Ed." xr:uid="{00000000-0004-0000-0400-00004B000000}"/>
    <hyperlink ref="BC102:BD102" r:id="rId77" location="p200139d89822_427001" display="Table 3.3.3" xr:uid="{00000000-0004-0000-0400-00004C000000}"/>
    <hyperlink ref="BA118" r:id="rId78" location="p200139d89822_427001" display="Table 21.3" xr:uid="{00000000-0004-0000-0400-00004D000000}"/>
    <hyperlink ref="BA105" r:id="rId79" location="ch07lev1sec02" display="Table 3.3.9" xr:uid="{00000000-0004-0000-0400-00004E000000}"/>
    <hyperlink ref="BC120" r:id="rId80" location="p2000a1f99975_118001" display="Table 2-313 in Perry's Chemical Engineers' Handbook, 8th Ed." xr:uid="{00000000-0004-0000-0400-00004F000000}"/>
    <hyperlink ref="BC128" r:id="rId81" location="p2001c2f699713_12001" display="Table 2-313 in Perry's Chemical Engineers' Handbook, 8th Ed." xr:uid="{00000000-0004-0000-0400-000050000000}"/>
    <hyperlink ref="BC136" r:id="rId82" location="ch07lev1sec02" display="Table 2-313 in Perry's Chemical Engineers' Handbook, 8th Ed." xr:uid="{00000000-0004-0000-0400-000051000000}"/>
    <hyperlink ref="BV24" r:id="rId83" location="p2001c2f699713_12001" display="Water Quality &amp; Treatment: A Handbook on Drinking Water, Sixth Edition, 13.3. Precipitative Softening" xr:uid="{00000000-0004-0000-0400-000052000000}"/>
    <hyperlink ref="BV24:CB24" r:id="rId84" location="p2001147c9963_32002" display="Water and Wastewater Engineering: Design Principles and Practice, 7.2, Lime-Soda Softening" xr:uid="{00000000-0004-0000-0400-000053000000}"/>
    <hyperlink ref="BV26:CA26" r:id="rId85" location="p2001147c9963_31001" display="Standard Handbook of Environmental Engineering, Second Edition, 5.6.12, Softening" xr:uid="{00000000-0004-0000-0400-000054000000}"/>
    <hyperlink ref="BV28:CA28" r:id="rId86" display="Water Treatment Plant Design, Fifth Edition, 13.3. Softening Processes" xr:uid="{00000000-0004-0000-0400-000055000000}"/>
    <hyperlink ref="BV30:CC30" r:id="rId87" location="p2001147c9963_48002" display="Water Quality &amp; Treatment: A Handbook on Drinking Water, Sixth Edition, 13.3. Precipitative Softening" xr:uid="{00000000-0004-0000-0400-000056000000}"/>
    <hyperlink ref="BF65525:BG65525" r:id="rId88" display="View Table 3.3.1" xr:uid="{00000000-0004-0000-0400-000057000000}"/>
    <hyperlink ref="BC103" r:id="rId89" location="p2001147c9963_32002" display="Table 2-32 in Perry's Chemical Engineers' Handbook, 8th Ed." xr:uid="{00000000-0004-0000-0400-000058000000}"/>
    <hyperlink ref="BC113" r:id="rId90" location="p2000a1f599621_22002" display="Table 2-313 in Perry's Chemical Engineers' Handbook, 8th Ed." xr:uid="{00000000-0004-0000-0400-000059000000}"/>
    <hyperlink ref="BC103:BD103" r:id="rId91" location="p2001147c9963_48002" display="Table 3.3.3" xr:uid="{00000000-0004-0000-0400-00005A000000}"/>
    <hyperlink ref="BA119" r:id="rId92" display="Table 21.3" xr:uid="{00000000-0004-0000-0400-00005B000000}"/>
    <hyperlink ref="BA106" r:id="rId93" location="p2001147c9963_48001" display="Table 3.3.9" xr:uid="{00000000-0004-0000-0400-00005C000000}"/>
    <hyperlink ref="BC121" r:id="rId94" display="Table 2-313 in Perry's Chemical Engineers' Handbook, 8th Ed." xr:uid="{00000000-0004-0000-0400-00005D000000}"/>
    <hyperlink ref="BC129" r:id="rId95" location="p2000a1f599621_22001" display="Table 2-313 in Perry's Chemical Engineers' Handbook, 8th Ed." xr:uid="{00000000-0004-0000-0400-00005E000000}"/>
    <hyperlink ref="BC137" r:id="rId96" display="Table 2-313 in Perry's Chemical Engineers' Handbook, 8th Ed." xr:uid="{00000000-0004-0000-0400-00005F000000}"/>
    <hyperlink ref="BV25" r:id="rId97" display="Water Quality &amp; Treatment: A Handbook on Drinking Water, Sixth Edition, 13.3. Precipitative Softening" xr:uid="{00000000-0004-0000-0400-000060000000}"/>
    <hyperlink ref="BV25:CB25" r:id="rId98" display="Water and Wastewater Engineering: Design Principles and Practice, 7.2, Lime-Soda Softening" xr:uid="{00000000-0004-0000-0400-000061000000}"/>
    <hyperlink ref="BV27:CA27" r:id="rId99" display="Standard Handbook of Environmental Engineering, Second Edition, 5.6.12, Softening" xr:uid="{00000000-0004-0000-0400-000062000000}"/>
    <hyperlink ref="BV29:CA29" r:id="rId100" location="p2000a1f599621_22001" display="Water Treatment Plant Design, Fifth Edition, 13.3. Softening Processes" xr:uid="{00000000-0004-0000-0400-000063000000}"/>
    <hyperlink ref="BV31:CC31" r:id="rId101" location="p2001147c9963_31001" display="Water Quality &amp; Treatment: A Handbook on Drinking Water, Sixth Edition, 13.3. Precipitative Softening" xr:uid="{00000000-0004-0000-0400-000064000000}"/>
    <hyperlink ref="BF65526:BG65526" r:id="rId102" location="ch13lev1sec03" display="View Table 3.3.1" xr:uid="{00000000-0004-0000-0400-000065000000}"/>
    <hyperlink ref="BC104" r:id="rId103" location="p2001c2f699713_12001" display="Table 2-32 in Perry's Chemical Engineers' Handbook, 8th Ed." xr:uid="{00000000-0004-0000-0400-000066000000}"/>
    <hyperlink ref="BC114" r:id="rId104" location="p2001147c9963_32002" display="Table 2-313 in Perry's Chemical Engineers' Handbook, 8th Ed." xr:uid="{00000000-0004-0000-0400-000067000000}"/>
    <hyperlink ref="BC104:BD104" r:id="rId105" location="p2001147c9963_31001" display="Table 3.3.3" xr:uid="{00000000-0004-0000-0400-000068000000}"/>
    <hyperlink ref="BA120" r:id="rId106" display="Table 21.3" xr:uid="{00000000-0004-0000-0400-000069000000}"/>
    <hyperlink ref="BA107" r:id="rId107" location="p2001147c9963_48002" display="Table 3.3.9" xr:uid="{00000000-0004-0000-0400-00006A000000}"/>
    <hyperlink ref="BC122" r:id="rId108" location="p2000a1f599721_41001" display="Table 2-313 in Perry's Chemical Engineers' Handbook, 8th Ed." xr:uid="{00000000-0004-0000-0400-00006B000000}"/>
    <hyperlink ref="BC130" r:id="rId109" location="p200139d899702_1001" display="Table 2-313 in Perry's Chemical Engineers' Handbook, 8th Ed." xr:uid="{00000000-0004-0000-0400-00006C000000}"/>
    <hyperlink ref="BC138" r:id="rId110" location="p200139d899702_1001" display="Table 2-313 in Perry's Chemical Engineers' Handbook, 8th Ed." xr:uid="{00000000-0004-0000-0400-00006D000000}"/>
    <hyperlink ref="BV26" r:id="rId111" location="p2001147c9963_31001" display="Water Quality &amp; Treatment: A Handbook on Drinking Water, Sixth Edition, 13.3. Precipitative Softening" xr:uid="{00000000-0004-0000-0400-00006E000000}"/>
    <hyperlink ref="BV26:CB26" r:id="rId112" location="p200139d89822_98001" display="Water and Wastewater Engineering: Design Principles and Practice, 7.2, Lime-Soda Softening" xr:uid="{00000000-0004-0000-0400-00006F000000}"/>
    <hyperlink ref="BV28:CA28" r:id="rId113" location="p200139d89822_427001" display="Standard Handbook of Environmental Engineering, Second Edition, 5.6.12, Softening" xr:uid="{00000000-0004-0000-0400-000070000000}"/>
    <hyperlink ref="BV30:CA30" r:id="rId114" location="p2001147c9963_48001" display="Water Treatment Plant Design, Fifth Edition, 13.3. Softening Processes" xr:uid="{00000000-0004-0000-0400-000071000000}"/>
    <hyperlink ref="BV32:CC32" r:id="rId115" display="Water Quality &amp; Treatment: A Handbook on Drinking Water, Sixth Edition, 13.3. Precipitative Softening" xr:uid="{00000000-0004-0000-0400-000072000000}"/>
    <hyperlink ref="BF65527:BG65527" r:id="rId116" display="View Table 3.3.1" xr:uid="{00000000-0004-0000-0400-000073000000}"/>
    <hyperlink ref="BC105" r:id="rId117" display="Table 2-32 in Perry's Chemical Engineers' Handbook, 8th Ed." xr:uid="{00000000-0004-0000-0400-000074000000}"/>
    <hyperlink ref="BC105:BD105" r:id="rId118" location="p2001147c9963_48001" display="Table 3.3.3" xr:uid="{00000000-0004-0000-0400-000075000000}"/>
    <hyperlink ref="BA121" r:id="rId119" display="Table 21.3" xr:uid="{00000000-0004-0000-0400-000076000000}"/>
    <hyperlink ref="BA108" r:id="rId120" location="p2000a1f599621_22001" display="Table 3.3.9" xr:uid="{00000000-0004-0000-0400-000077000000}"/>
    <hyperlink ref="BC139" r:id="rId121" location="p2001147c9963_31001" display="Table 2-313 in Perry's Chemical Engineers' Handbook, 8th Ed." xr:uid="{00000000-0004-0000-0400-000078000000}"/>
    <hyperlink ref="BV27" r:id="rId122" location="p200139d89822_427001" display="Water Quality &amp; Treatment: A Handbook on Drinking Water, Sixth Edition, 13.3. Precipitative Softening" xr:uid="{00000000-0004-0000-0400-000079000000}"/>
    <hyperlink ref="BV27:CB27" r:id="rId123" location="p200139d89822_427001" display="Water and Wastewater Engineering: Design Principles and Practice, 7.2, Lime-Soda Softening" xr:uid="{00000000-0004-0000-0400-00007A000000}"/>
    <hyperlink ref="BV29:CA29" r:id="rId124" location="ch07lev1sec02" display="Standard Handbook of Environmental Engineering, Second Edition, 5.6.12, Softening" xr:uid="{00000000-0004-0000-0400-00007B000000}"/>
    <hyperlink ref="BV31:CA31" r:id="rId125" location="p2000a1f99975_118001" display="Water Treatment Plant Design, Fifth Edition, 13.3. Softening Processes" xr:uid="{00000000-0004-0000-0400-00007C000000}"/>
    <hyperlink ref="BV33:CC33" r:id="rId126" location="p2001c2f699713_12001" display="Water Quality &amp; Treatment: A Handbook on Drinking Water, Sixth Edition, 13.3. Precipitative Softening" xr:uid="{00000000-0004-0000-0400-00007D000000}"/>
    <hyperlink ref="BF65528:BG65528" r:id="rId127" location="p200139d899702_1001" display="View Table 3.3.1" xr:uid="{00000000-0004-0000-0400-00007E000000}"/>
    <hyperlink ref="BC106" r:id="rId128" location="p200139d899702_1001" display="Table 2-32 in Perry's Chemical Engineers' Handbook, 8th Ed." xr:uid="{00000000-0004-0000-0400-00007F000000}"/>
    <hyperlink ref="BC106:BD106" r:id="rId129" location="p2000a1f599621_46001" display="Table 3.3.3" xr:uid="{00000000-0004-0000-0400-000080000000}"/>
    <hyperlink ref="BA122" r:id="rId130" location="p2000af129973_11001" display="Table 21.3" xr:uid="{00000000-0004-0000-0400-000081000000}"/>
    <hyperlink ref="BA109" r:id="rId131" location="p2001147c9963_31001" display="Table 3.3.9" xr:uid="{00000000-0004-0000-0400-000082000000}"/>
    <hyperlink ref="BC140" r:id="rId132" location="p200139d89822_98001" display="Table 2-313 in Perry's Chemical Engineers' Handbook, 8th Ed." xr:uid="{00000000-0004-0000-0400-000083000000}"/>
    <hyperlink ref="BV28" r:id="rId133" display="Water Quality &amp; Treatment: A Handbook on Drinking Water, Sixth Edition, 13.3. Precipitative Softening" xr:uid="{00000000-0004-0000-0400-000084000000}"/>
    <hyperlink ref="BV28:CB28" r:id="rId134" location="p2001147c9963_32002" display="Water and Wastewater Engineering: Design Principles and Practice, 7.2, Lime-Soda Softening" xr:uid="{00000000-0004-0000-0400-000085000000}"/>
    <hyperlink ref="BV30:CA30" r:id="rId135" location="p2000a1f599621_22002" display="Standard Handbook of Environmental Engineering, Second Edition, 5.6.12, Softening" xr:uid="{00000000-0004-0000-0400-000086000000}"/>
    <hyperlink ref="BV32:CA32" r:id="rId136" location="p2001147c9963_48002" display="Water Treatment Plant Design, Fifth Edition, 13.3. Softening Processes" xr:uid="{00000000-0004-0000-0400-000087000000}"/>
    <hyperlink ref="BV34:CC34" r:id="rId137" location="p2001147c9963_48001" display="Water Quality &amp; Treatment: A Handbook on Drinking Water, Sixth Edition, 13.3. Precipitative Softening" xr:uid="{00000000-0004-0000-0400-000088000000}"/>
    <hyperlink ref="BF65529:BG65529" r:id="rId138" location="p2001147c9963_31001" display="View Table 3.3.1" xr:uid="{00000000-0004-0000-0400-000089000000}"/>
    <hyperlink ref="BC107:BD107" r:id="rId139" location="p2001147c9963_32002" display="Table 3.3.3" xr:uid="{00000000-0004-0000-0400-00008A000000}"/>
    <hyperlink ref="BA123" r:id="rId140" location="p200139d89822_427001" display="Table 21.3" xr:uid="{00000000-0004-0000-0400-00008B000000}"/>
    <hyperlink ref="BA110" r:id="rId141" location="p200139d89822_427001" display="Table 3.3.9" xr:uid="{00000000-0004-0000-0400-00008C000000}"/>
    <hyperlink ref="BC141" r:id="rId142" location="p200139d89822_427001" display="Table 2-313 in Perry's Chemical Engineers' Handbook, 8th Ed." xr:uid="{00000000-0004-0000-0400-00008D000000}"/>
    <hyperlink ref="BV29" r:id="rId143" location="p2001c2f699713_12001" display="Water Quality &amp; Treatment: A Handbook on Drinking Water, Sixth Edition, 13.3. Precipitative Softening" xr:uid="{00000000-0004-0000-0400-00008E000000}"/>
    <hyperlink ref="BV29:CB29" r:id="rId144" location="ch07lev1sec02" display="Water and Wastewater Engineering: Design Principles and Practice, 7.2, Lime-Soda Softening" xr:uid="{00000000-0004-0000-0400-00008F000000}"/>
    <hyperlink ref="BV31:CA31" r:id="rId145" location="p2000a1f99975_118001" display="Standard Handbook of Environmental Engineering, Second Edition, 5.6.12, Softening" xr:uid="{00000000-0004-0000-0400-000090000000}"/>
    <hyperlink ref="BV33:CA33" r:id="rId146" location="ch13lev1sec03" display="Water Treatment Plant Design, Fifth Edition, 13.3. Softening Processes" xr:uid="{00000000-0004-0000-0400-000091000000}"/>
    <hyperlink ref="BV35:CC35" r:id="rId147" location="p2001c2f699713_12001" display="Water Quality &amp; Treatment: A Handbook on Drinking Water, Sixth Edition, 13.3. Precipitative Softening" xr:uid="{00000000-0004-0000-0400-000092000000}"/>
    <hyperlink ref="BF65530:BG65530" r:id="rId148" location="p2001147c9963_31001" display="View Table 3.3.1" xr:uid="{00000000-0004-0000-0400-000093000000}"/>
    <hyperlink ref="BC108:BD108" r:id="rId149" location="p200139d89822_98001" display="Table 3.3.3" xr:uid="{00000000-0004-0000-0400-000094000000}"/>
    <hyperlink ref="BA124" r:id="rId150" location="p200139d89822_427001" display="Table 21.3" xr:uid="{00000000-0004-0000-0400-000095000000}"/>
    <hyperlink ref="BA111" r:id="rId151" display="Table 3.3.9" xr:uid="{00000000-0004-0000-0400-000096000000}"/>
    <hyperlink ref="BC142" r:id="rId152" location="p2001147c9963_32002" display="Table 2-313 in Perry's Chemical Engineers' Handbook, 8th Ed." xr:uid="{00000000-0004-0000-0400-000097000000}"/>
    <hyperlink ref="BV30" r:id="rId153" location="p2001147c9963_48002" display="Water Quality &amp; Treatment: A Handbook on Drinking Water, Sixth Edition, 13.3. Precipitative Softening" xr:uid="{00000000-0004-0000-0400-000098000000}"/>
    <hyperlink ref="BV30:CB30" r:id="rId154" display="Water and Wastewater Engineering: Design Principles and Practice, 7.2, Lime-Soda Softening" xr:uid="{00000000-0004-0000-0400-000099000000}"/>
    <hyperlink ref="BV32:CA32" r:id="rId155" location="p2000a1f599621_22001" display="Standard Handbook of Environmental Engineering, Second Edition, 5.6.12, Softening" xr:uid="{00000000-0004-0000-0400-00009A000000}"/>
    <hyperlink ref="BV34:CA34" r:id="rId156" display="Water Treatment Plant Design, Fifth Edition, 13.3. Softening Processes" xr:uid="{00000000-0004-0000-0400-00009B000000}"/>
    <hyperlink ref="BV36:CC36" r:id="rId157" location="p2000a1f599621_22001" display="Water Quality &amp; Treatment: A Handbook on Drinking Water, Sixth Edition, 13.3. Precipitative Softening" xr:uid="{00000000-0004-0000-0400-00009C000000}"/>
    <hyperlink ref="BF65531:BG65531" r:id="rId158" location="p200139d89822_427001" display="View Table 3.3.1" xr:uid="{00000000-0004-0000-0400-00009D000000}"/>
    <hyperlink ref="BC109:BD109" r:id="rId159" location="ch07lev1sec02" display="Table 3.3.3" xr:uid="{00000000-0004-0000-0400-00009E000000}"/>
    <hyperlink ref="BA125" r:id="rId160" location="p2000a1f99975_118001" display="Table 21.3" xr:uid="{00000000-0004-0000-0400-00009F000000}"/>
    <hyperlink ref="BC143" r:id="rId161" location="p2001c2f699713_12001" display="Table 2-313 in Perry's Chemical Engineers' Handbook, 8th Ed." xr:uid="{00000000-0004-0000-0400-0000A0000000}"/>
    <hyperlink ref="BV31" r:id="rId162" location="ch13lev1sec03" display="Water Quality &amp; Treatment: A Handbook on Drinking Water, Sixth Edition, 13.3. Precipitative Softening" xr:uid="{00000000-0004-0000-0400-0000A1000000}"/>
    <hyperlink ref="BV31:CB31" r:id="rId163" location="p2001c2f699713_12001" display="Water and Wastewater Engineering: Design Principles and Practice, 7.2, Lime-Soda Softening" xr:uid="{00000000-0004-0000-0400-0000A2000000}"/>
    <hyperlink ref="BV33:CA33" r:id="rId164" location="p2001147c9963_32002" display="Standard Handbook of Environmental Engineering, Second Edition, 5.6.12, Softening" xr:uid="{00000000-0004-0000-0400-0000A3000000}"/>
    <hyperlink ref="BV35:CA35" r:id="rId165" location="p2001147c9963_31001" display="Water Treatment Plant Design, Fifth Edition, 13.3. Softening Processes" xr:uid="{00000000-0004-0000-0400-0000A4000000}"/>
    <hyperlink ref="BV37:CC37" r:id="rId166" display="Water Quality &amp; Treatment: A Handbook on Drinking Water, Sixth Edition, 13.3. Precipitative Softening" xr:uid="{00000000-0004-0000-0400-0000A5000000}"/>
    <hyperlink ref="BJ21" r:id="rId167" location="p200139d899706_9001" display="  Perry's Chemical Engineers' Handbook, 8th Ed, 6.1.4 Incompressible Flow in Pipes and Channels" xr:uid="{00000000-0004-0000-0400-0000A6000000}"/>
    <hyperlink ref="BJ21:BM21" r:id="rId168" location="p200139d8g10_240001vpp" display="  Perry's Chemical Engineers' Handbook, 8th Ed, Eqn 10.39" xr:uid="{00000000-0004-0000-0400-0000A7000000}"/>
    <hyperlink ref="BF15" r:id="rId169" location="p2001147c9963_32002" display="View Table 3.3.3" xr:uid="{00000000-0004-0000-0400-0000A8000000}"/>
    <hyperlink ref="BI5" r:id="rId170" location="p200139d899706_9001" display="  Perry's Chemical Engineers' Handbook, 8th Ed, 6.1.4 Incompressible Flow in Pipes and Channels" xr:uid="{00000000-0004-0000-0400-0000A9000000}"/>
    <hyperlink ref="BI5:BL5" r:id="rId171" location="p200139d899710_23002" display="  Perry's Chemical Engineers' Handbook, 8th Ed, 10.1.18 Wiers" xr:uid="{00000000-0004-0000-0400-0000AA000000}"/>
    <hyperlink ref="BI6" r:id="rId172" location="p2001147c9973_59001" display="  Mark's Standard Handbook for Mechanical Engineers, 11th Ed..3.3.16 Open-Channel Flow" xr:uid="{00000000-0004-0000-0400-0000AB000000}"/>
    <hyperlink ref="BI6:BM6" r:id="rId173" location="p20019d2e9970329001" display="  Civil Engineering Formulas, 2nd Ed, 12.20 Weirs" xr:uid="{00000000-0004-0000-0400-0000AC000000}"/>
    <hyperlink ref="BI7:BL7" r:id="rId174" location="p2000a1ff99718.16001" display="  Stormwater Collection Systems Design Handbook, 18.4 Weirs" xr:uid="{00000000-0004-0000-0400-0000AD000000}"/>
    <hyperlink ref="BI8" r:id="rId175" location="p2000a1f599721_45001" display="  Standard Handbook for Civil Engineers, 21.6.4 Manning Equation for Open Channels" xr:uid="{00000000-0004-0000-0400-0000AE000000}"/>
    <hyperlink ref="BI8:BM8" r:id="rId176" location="p2000a1f599721_45001" display="  Standard Handbook for Civil Engineers, 21.6.4 Manning Equation for Open Channels" xr:uid="{00000000-0004-0000-0400-0000AF000000}"/>
    <hyperlink ref="BI8:BN8" r:id="rId177" location="c9780071821957ch303lev1sec19" display="  Civil Engineering All-In-One PE Exam Guide: Breadth and Depth, 3rd Ed, 303.19.1 Sharp-Crested Weirs" xr:uid="{00000000-0004-0000-0400-0000B0000000}"/>
  </hyperlinks>
  <pageMargins left="0.25" right="0.25" top="0.75" bottom="0.75" header="0.3" footer="0.3"/>
  <pageSetup orientation="portrait" horizontalDpi="300" verticalDpi="300" r:id="rId178"/>
  <headerFooter alignWithMargins="0"/>
  <drawing r:id="rId17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D444E-B8B6-4E51-A1F1-1D068291A7BF}">
  <dimension ref="A1:BU87"/>
  <sheetViews>
    <sheetView view="pageBreakPreview" zoomScale="90" zoomScaleNormal="100" zoomScaleSheetLayoutView="90" workbookViewId="0">
      <selection activeCell="X12" sqref="X12:Z12"/>
    </sheetView>
  </sheetViews>
  <sheetFormatPr defaultRowHeight="15.6" customHeight="1"/>
  <cols>
    <col min="1" max="1" width="1.6640625" style="146" customWidth="1"/>
    <col min="2" max="2" width="2.33203125" style="146" customWidth="1"/>
    <col min="3" max="36" width="2.44140625" style="146" customWidth="1"/>
    <col min="37" max="37" width="8.88671875" style="146"/>
    <col min="38" max="50" width="8.88671875" style="145"/>
    <col min="51" max="52" width="0" style="145" hidden="1" customWidth="1"/>
    <col min="53" max="53" width="7.33203125" style="145" hidden="1" customWidth="1"/>
    <col min="54" max="54" width="4.6640625" style="145" hidden="1" customWidth="1"/>
    <col min="55" max="55" width="26" style="145" hidden="1" customWidth="1"/>
    <col min="56" max="56" width="14.6640625" style="145" hidden="1" customWidth="1"/>
    <col min="57" max="57" width="16" style="145" hidden="1" customWidth="1"/>
    <col min="58" max="58" width="14.44140625" style="145" hidden="1" customWidth="1"/>
    <col min="59" max="59" width="10.6640625" style="145" hidden="1" customWidth="1"/>
    <col min="60" max="60" width="7.88671875" style="145" hidden="1" customWidth="1"/>
    <col min="61" max="61" width="15.33203125" style="145" hidden="1" customWidth="1"/>
    <col min="62" max="62" width="14.33203125" style="145" hidden="1" customWidth="1"/>
    <col min="63" max="63" width="13.6640625" style="145" hidden="1" customWidth="1"/>
    <col min="64" max="64" width="13.44140625" style="145" hidden="1" customWidth="1"/>
    <col min="65" max="65" width="17.5546875" style="145" hidden="1" customWidth="1"/>
    <col min="66" max="66" width="16.88671875" style="145" hidden="1" customWidth="1"/>
    <col min="67" max="67" width="37.6640625" style="145" hidden="1" customWidth="1"/>
    <col min="68" max="68" width="0" style="145" hidden="1" customWidth="1"/>
    <col min="69" max="69" width="7.5546875" style="145" hidden="1" customWidth="1"/>
    <col min="70" max="70" width="8.109375" style="145" hidden="1" customWidth="1"/>
    <col min="71" max="71" width="5.6640625" style="145" hidden="1" customWidth="1"/>
    <col min="72" max="74" width="0" style="145" hidden="1" customWidth="1"/>
    <col min="75" max="16384" width="8.88671875" style="145"/>
  </cols>
  <sheetData>
    <row r="1" spans="2:73" ht="15.6" customHeight="1" thickBot="1">
      <c r="B1" s="463" t="s">
        <v>96</v>
      </c>
      <c r="C1" s="464"/>
      <c r="D1" s="464"/>
      <c r="E1" s="464"/>
      <c r="F1" s="464"/>
      <c r="G1" s="465" t="s">
        <v>135</v>
      </c>
      <c r="H1" s="465"/>
      <c r="I1" s="465"/>
      <c r="J1" s="465"/>
      <c r="K1" s="465"/>
      <c r="L1" s="465"/>
      <c r="M1" s="465"/>
      <c r="N1" s="465"/>
      <c r="O1" s="465"/>
      <c r="P1" s="465"/>
      <c r="Q1" s="465"/>
      <c r="R1" s="465"/>
      <c r="S1" s="465"/>
      <c r="T1" s="465"/>
      <c r="U1" s="465"/>
      <c r="V1" s="465"/>
      <c r="W1" s="465"/>
      <c r="X1" s="465"/>
      <c r="Y1" s="465"/>
      <c r="Z1" s="465"/>
      <c r="AA1" s="465"/>
      <c r="AB1" s="465"/>
      <c r="AC1" s="465"/>
      <c r="AD1" s="465"/>
      <c r="AE1" s="465"/>
      <c r="AF1" s="463" t="s">
        <v>115</v>
      </c>
      <c r="AG1" s="464"/>
      <c r="AH1" s="464"/>
      <c r="AI1" s="464"/>
      <c r="AJ1" s="464"/>
      <c r="BL1" s="157"/>
      <c r="BM1" s="254"/>
      <c r="BQ1" s="162"/>
      <c r="BS1" s="162"/>
    </row>
    <row r="2" spans="2:73" ht="15.6" customHeight="1" thickBot="1">
      <c r="B2" s="466" t="s">
        <v>98</v>
      </c>
      <c r="C2" s="467"/>
      <c r="D2" s="467"/>
      <c r="E2" s="467"/>
      <c r="F2" s="468"/>
      <c r="G2" s="475" t="s">
        <v>90</v>
      </c>
      <c r="H2" s="476"/>
      <c r="I2" s="476"/>
      <c r="J2" s="476"/>
      <c r="K2" s="476"/>
      <c r="L2" s="476"/>
      <c r="M2" s="483"/>
      <c r="N2" s="484"/>
      <c r="O2" s="484"/>
      <c r="P2" s="484"/>
      <c r="Q2" s="484"/>
      <c r="R2" s="484"/>
      <c r="S2" s="484"/>
      <c r="T2" s="484"/>
      <c r="U2" s="484"/>
      <c r="V2" s="484"/>
      <c r="W2" s="484"/>
      <c r="X2" s="484"/>
      <c r="Y2" s="484"/>
      <c r="Z2" s="484"/>
      <c r="AA2" s="484"/>
      <c r="AB2" s="484"/>
      <c r="AC2" s="484"/>
      <c r="AD2" s="484"/>
      <c r="AE2" s="485"/>
      <c r="AF2" s="486" t="s">
        <v>91</v>
      </c>
      <c r="AG2" s="476"/>
      <c r="AH2" s="476"/>
      <c r="AI2" s="476"/>
      <c r="AJ2" s="487"/>
      <c r="BC2" s="501" t="s">
        <v>86</v>
      </c>
      <c r="BD2" s="502"/>
      <c r="BE2" s="502"/>
      <c r="BF2" s="502"/>
      <c r="BG2" s="503"/>
      <c r="BI2" s="497" t="s">
        <v>18</v>
      </c>
      <c r="BJ2" s="498"/>
      <c r="BK2" s="498"/>
      <c r="BL2" s="498"/>
      <c r="BM2" s="498"/>
      <c r="BN2" s="499"/>
    </row>
    <row r="3" spans="2:73" ht="15.6" customHeight="1">
      <c r="B3" s="469"/>
      <c r="C3" s="470"/>
      <c r="D3" s="470"/>
      <c r="E3" s="470"/>
      <c r="F3" s="471"/>
      <c r="G3" s="480" t="s">
        <v>92</v>
      </c>
      <c r="H3" s="488"/>
      <c r="I3" s="488"/>
      <c r="J3" s="488"/>
      <c r="K3" s="488"/>
      <c r="L3" s="489"/>
      <c r="M3" s="490" t="s">
        <v>114</v>
      </c>
      <c r="N3" s="491"/>
      <c r="O3" s="491"/>
      <c r="P3" s="491"/>
      <c r="Q3" s="491"/>
      <c r="R3" s="491"/>
      <c r="S3" s="491"/>
      <c r="T3" s="491"/>
      <c r="U3" s="491"/>
      <c r="V3" s="491"/>
      <c r="W3" s="491"/>
      <c r="X3" s="491"/>
      <c r="Y3" s="491"/>
      <c r="Z3" s="491"/>
      <c r="AA3" s="491"/>
      <c r="AB3" s="491"/>
      <c r="AC3" s="491"/>
      <c r="AD3" s="491"/>
      <c r="AE3" s="492"/>
      <c r="AF3" s="493"/>
      <c r="AG3" s="491"/>
      <c r="AH3" s="491"/>
      <c r="AI3" s="491"/>
      <c r="AJ3" s="494"/>
      <c r="BC3" s="504" t="s">
        <v>72</v>
      </c>
      <c r="BD3" s="505"/>
      <c r="BE3" s="505"/>
      <c r="BF3" s="505"/>
      <c r="BG3" s="506"/>
      <c r="BI3" s="253"/>
      <c r="BJ3" s="252"/>
      <c r="BK3" s="252"/>
      <c r="BL3" s="252"/>
      <c r="BM3" s="252"/>
      <c r="BN3" s="251"/>
    </row>
    <row r="4" spans="2:73" ht="15.6" customHeight="1" thickBot="1">
      <c r="B4" s="469"/>
      <c r="C4" s="470"/>
      <c r="D4" s="470"/>
      <c r="E4" s="470"/>
      <c r="F4" s="471"/>
      <c r="G4" s="477" t="s">
        <v>110</v>
      </c>
      <c r="H4" s="478"/>
      <c r="I4" s="478"/>
      <c r="J4" s="478"/>
      <c r="K4" s="478"/>
      <c r="L4" s="478"/>
      <c r="M4" s="478"/>
      <c r="N4" s="478"/>
      <c r="O4" s="478"/>
      <c r="P4" s="478"/>
      <c r="Q4" s="478"/>
      <c r="R4" s="478"/>
      <c r="S4" s="478"/>
      <c r="T4" s="478"/>
      <c r="U4" s="478"/>
      <c r="V4" s="478"/>
      <c r="W4" s="478"/>
      <c r="X4" s="478"/>
      <c r="Y4" s="478"/>
      <c r="Z4" s="478"/>
      <c r="AA4" s="478"/>
      <c r="AB4" s="478"/>
      <c r="AC4" s="478"/>
      <c r="AD4" s="478"/>
      <c r="AE4" s="479"/>
      <c r="AF4" s="480" t="s">
        <v>93</v>
      </c>
      <c r="AG4" s="481"/>
      <c r="AH4" s="481"/>
      <c r="AI4" s="481"/>
      <c r="AJ4" s="482"/>
      <c r="BC4" s="250"/>
      <c r="BD4" s="149"/>
      <c r="BE4" s="149"/>
      <c r="BF4" s="149"/>
      <c r="BG4" s="148"/>
      <c r="BI4" s="156" t="s">
        <v>87</v>
      </c>
      <c r="BJ4" s="152"/>
      <c r="BK4" s="152"/>
      <c r="BL4" s="152"/>
      <c r="BM4" s="152"/>
      <c r="BN4" s="151"/>
    </row>
    <row r="5" spans="2:73" ht="15.6" customHeight="1" thickBot="1">
      <c r="B5" s="472"/>
      <c r="C5" s="473"/>
      <c r="D5" s="473"/>
      <c r="E5" s="473"/>
      <c r="F5" s="474"/>
      <c r="G5" s="450" t="s">
        <v>94</v>
      </c>
      <c r="H5" s="451"/>
      <c r="I5" s="451"/>
      <c r="J5" s="451"/>
      <c r="K5" s="451"/>
      <c r="L5" s="452"/>
      <c r="M5" s="453">
        <v>1</v>
      </c>
      <c r="N5" s="454"/>
      <c r="O5" s="454"/>
      <c r="P5" s="454"/>
      <c r="Q5" s="454"/>
      <c r="R5" s="454"/>
      <c r="S5" s="455"/>
      <c r="T5" s="456" t="s">
        <v>95</v>
      </c>
      <c r="U5" s="450"/>
      <c r="V5" s="450"/>
      <c r="W5" s="450"/>
      <c r="X5" s="450"/>
      <c r="Y5" s="457"/>
      <c r="Z5" s="458"/>
      <c r="AA5" s="459"/>
      <c r="AB5" s="459"/>
      <c r="AC5" s="459"/>
      <c r="AD5" s="459"/>
      <c r="AE5" s="460"/>
      <c r="AF5" s="495"/>
      <c r="AG5" s="459"/>
      <c r="AH5" s="459"/>
      <c r="AI5" s="459"/>
      <c r="AJ5" s="496"/>
      <c r="BE5" s="249"/>
      <c r="BF5" s="249"/>
      <c r="BI5" s="416" t="s">
        <v>88</v>
      </c>
      <c r="BJ5" s="417"/>
      <c r="BK5" s="417"/>
      <c r="BL5" s="417"/>
      <c r="BM5" s="152"/>
      <c r="BN5" s="151"/>
    </row>
    <row r="6" spans="2:73" ht="15.6" customHeight="1">
      <c r="B6" s="248"/>
      <c r="C6" s="237"/>
      <c r="D6" s="237"/>
      <c r="E6" s="237"/>
      <c r="F6" s="247"/>
      <c r="G6" s="246"/>
      <c r="H6" s="245"/>
      <c r="I6" s="245"/>
      <c r="J6" s="245"/>
      <c r="K6" s="245"/>
      <c r="L6" s="245"/>
      <c r="M6" s="245"/>
      <c r="N6" s="245"/>
      <c r="O6" s="245"/>
      <c r="P6" s="245"/>
      <c r="Q6" s="245"/>
      <c r="R6" s="245"/>
      <c r="S6" s="245"/>
      <c r="T6" s="245"/>
      <c r="U6" s="245"/>
      <c r="V6" s="245"/>
      <c r="W6" s="245"/>
      <c r="X6" s="245"/>
      <c r="Y6" s="245"/>
      <c r="Z6" s="245"/>
      <c r="AA6" s="245"/>
      <c r="AB6" s="245"/>
      <c r="AC6" s="245"/>
      <c r="AD6" s="245"/>
      <c r="AE6" s="244"/>
      <c r="AF6" s="243"/>
      <c r="AG6" s="237"/>
      <c r="AH6" s="237"/>
      <c r="AI6" s="237"/>
      <c r="AJ6" s="242"/>
      <c r="BC6" s="145" t="s">
        <v>1</v>
      </c>
      <c r="BE6" s="241"/>
      <c r="BF6" s="241"/>
      <c r="BI6" s="421" t="s">
        <v>82</v>
      </c>
      <c r="BJ6" s="422"/>
      <c r="BK6" s="422"/>
      <c r="BL6" s="422"/>
      <c r="BM6" s="422"/>
      <c r="BN6" s="23"/>
    </row>
    <row r="7" spans="2:73" ht="15.6" customHeight="1" thickBot="1">
      <c r="B7" s="216"/>
      <c r="C7" s="211"/>
      <c r="D7" s="211"/>
      <c r="E7" s="211"/>
      <c r="F7" s="215"/>
      <c r="G7" s="214"/>
      <c r="H7" s="235" t="s">
        <v>99</v>
      </c>
      <c r="I7" s="211"/>
      <c r="J7" s="211"/>
      <c r="K7" s="211"/>
      <c r="L7" s="211"/>
      <c r="M7" s="211"/>
      <c r="N7" s="211"/>
      <c r="O7" s="211"/>
      <c r="P7" s="211"/>
      <c r="Q7" s="211"/>
      <c r="R7" s="211"/>
      <c r="S7" s="211"/>
      <c r="T7" s="211"/>
      <c r="U7" s="211"/>
      <c r="V7" s="211"/>
      <c r="W7" s="211"/>
      <c r="X7" s="211"/>
      <c r="Y7" s="211"/>
      <c r="Z7" s="211"/>
      <c r="AA7" s="211"/>
      <c r="AB7" s="211"/>
      <c r="AC7" s="211"/>
      <c r="AD7" s="211"/>
      <c r="AE7" s="213"/>
      <c r="AF7" s="212"/>
      <c r="AG7" s="211"/>
      <c r="AH7" s="211"/>
      <c r="AI7" s="211"/>
      <c r="AJ7" s="210"/>
      <c r="BA7" s="500" t="s">
        <v>40</v>
      </c>
      <c r="BE7" s="241"/>
      <c r="BI7" s="421" t="s">
        <v>83</v>
      </c>
      <c r="BJ7" s="422"/>
      <c r="BK7" s="422"/>
      <c r="BL7" s="422"/>
      <c r="BM7" s="152"/>
      <c r="BN7" s="151"/>
    </row>
    <row r="8" spans="2:73" ht="15.6" customHeight="1" thickBot="1">
      <c r="B8" s="216"/>
      <c r="C8" s="211"/>
      <c r="D8" s="211"/>
      <c r="E8" s="211"/>
      <c r="F8" s="215"/>
      <c r="G8" s="214"/>
      <c r="H8" s="240"/>
      <c r="I8" s="240"/>
      <c r="J8" s="240"/>
      <c r="K8" s="240"/>
      <c r="L8" s="240"/>
      <c r="M8" s="240"/>
      <c r="N8" s="240"/>
      <c r="O8" s="240"/>
      <c r="P8" s="240"/>
      <c r="Q8" s="240"/>
      <c r="R8" s="240"/>
      <c r="S8" s="240"/>
      <c r="T8" s="240"/>
      <c r="U8" s="240"/>
      <c r="V8" s="240"/>
      <c r="W8" s="240"/>
      <c r="X8" s="240"/>
      <c r="Y8" s="240"/>
      <c r="Z8" s="240"/>
      <c r="AA8" s="211"/>
      <c r="AB8" s="211"/>
      <c r="AC8" s="211"/>
      <c r="AD8" s="211"/>
      <c r="AE8" s="213"/>
      <c r="AF8" s="212"/>
      <c r="AG8" s="211"/>
      <c r="AH8" s="211"/>
      <c r="AI8" s="211"/>
      <c r="AJ8" s="210"/>
      <c r="BA8" s="500"/>
      <c r="BC8" s="510" t="s">
        <v>2</v>
      </c>
      <c r="BD8" s="511"/>
      <c r="BE8" s="511"/>
      <c r="BF8" s="512"/>
      <c r="BI8" s="416" t="s">
        <v>84</v>
      </c>
      <c r="BJ8" s="417"/>
      <c r="BK8" s="417"/>
      <c r="BL8" s="417"/>
      <c r="BM8" s="417"/>
      <c r="BN8" s="423"/>
    </row>
    <row r="9" spans="2:73" ht="15.6" customHeight="1">
      <c r="B9" s="216"/>
      <c r="C9" s="211"/>
      <c r="D9" s="211"/>
      <c r="E9" s="211"/>
      <c r="F9" s="215"/>
      <c r="G9" s="238"/>
      <c r="H9" s="461" t="s">
        <v>113</v>
      </c>
      <c r="I9" s="516"/>
      <c r="J9" s="516"/>
      <c r="K9" s="516"/>
      <c r="L9" s="516"/>
      <c r="M9" s="516"/>
      <c r="N9" s="516"/>
      <c r="O9" s="516"/>
      <c r="P9" s="516"/>
      <c r="Q9" s="516"/>
      <c r="R9" s="517"/>
      <c r="S9" s="462" t="s">
        <v>100</v>
      </c>
      <c r="T9" s="516"/>
      <c r="U9" s="518">
        <v>30</v>
      </c>
      <c r="V9" s="519"/>
      <c r="W9" s="520"/>
      <c r="X9" s="429" t="s">
        <v>134</v>
      </c>
      <c r="Y9" s="516"/>
      <c r="Z9" s="521"/>
      <c r="AA9" s="214"/>
      <c r="AB9" s="211"/>
      <c r="AC9" s="211"/>
      <c r="AD9" s="211"/>
      <c r="AE9" s="213"/>
      <c r="AF9" s="212"/>
      <c r="AG9" s="211"/>
      <c r="AH9" s="211"/>
      <c r="AI9" s="211"/>
      <c r="AJ9" s="210"/>
      <c r="BA9" s="500"/>
      <c r="BC9" s="172" t="s">
        <v>60</v>
      </c>
      <c r="BD9" s="174"/>
      <c r="BE9" s="174"/>
      <c r="BF9" s="173"/>
      <c r="BI9" s="179"/>
      <c r="BJ9" s="152"/>
      <c r="BK9" s="152"/>
      <c r="BL9" s="152"/>
      <c r="BM9" s="152"/>
      <c r="BN9" s="151"/>
    </row>
    <row r="10" spans="2:73" ht="15.6" customHeight="1">
      <c r="B10" s="216"/>
      <c r="C10" s="211"/>
      <c r="D10" s="211"/>
      <c r="E10" s="211"/>
      <c r="F10" s="215"/>
      <c r="G10" s="238"/>
      <c r="H10" s="424" t="s">
        <v>101</v>
      </c>
      <c r="I10" s="522"/>
      <c r="J10" s="522"/>
      <c r="K10" s="522"/>
      <c r="L10" s="522"/>
      <c r="M10" s="522"/>
      <c r="N10" s="522"/>
      <c r="O10" s="522"/>
      <c r="P10" s="522"/>
      <c r="Q10" s="522"/>
      <c r="R10" s="523"/>
      <c r="S10" s="426" t="s">
        <v>102</v>
      </c>
      <c r="T10" s="522"/>
      <c r="U10" s="524">
        <v>10</v>
      </c>
      <c r="V10" s="525"/>
      <c r="W10" s="526"/>
      <c r="X10" s="427" t="s">
        <v>133</v>
      </c>
      <c r="Y10" s="522"/>
      <c r="Z10" s="527"/>
      <c r="AA10" s="214"/>
      <c r="AB10" s="211"/>
      <c r="AC10" s="211"/>
      <c r="AD10" s="211"/>
      <c r="AE10" s="213"/>
      <c r="AF10" s="212"/>
      <c r="AG10" s="211"/>
      <c r="AH10" s="211"/>
      <c r="AI10" s="211"/>
      <c r="AJ10" s="210"/>
      <c r="BA10" s="500"/>
      <c r="BC10" s="172" t="s">
        <v>42</v>
      </c>
      <c r="BD10" s="174"/>
      <c r="BE10" s="239">
        <f>BP13</f>
        <v>0.76200000000304802</v>
      </c>
      <c r="BF10" s="236" t="s">
        <v>62</v>
      </c>
      <c r="BI10" s="179"/>
      <c r="BJ10" s="152"/>
      <c r="BK10" s="152"/>
      <c r="BL10" s="152"/>
      <c r="BM10" s="152"/>
      <c r="BN10" s="151"/>
    </row>
    <row r="11" spans="2:73" ht="15.6" customHeight="1">
      <c r="B11" s="216"/>
      <c r="C11" s="211"/>
      <c r="D11" s="211"/>
      <c r="E11" s="211"/>
      <c r="F11" s="215"/>
      <c r="G11" s="238"/>
      <c r="H11" s="424" t="s">
        <v>111</v>
      </c>
      <c r="I11" s="522"/>
      <c r="J11" s="522"/>
      <c r="K11" s="522"/>
      <c r="L11" s="522"/>
      <c r="M11" s="522"/>
      <c r="N11" s="522"/>
      <c r="O11" s="522"/>
      <c r="P11" s="522"/>
      <c r="Q11" s="522"/>
      <c r="R11" s="523"/>
      <c r="S11" s="426" t="s">
        <v>112</v>
      </c>
      <c r="T11" s="522"/>
      <c r="U11" s="540">
        <v>4</v>
      </c>
      <c r="V11" s="541"/>
      <c r="W11" s="542"/>
      <c r="X11" s="427" t="s">
        <v>133</v>
      </c>
      <c r="Y11" s="522"/>
      <c r="Z11" s="527"/>
      <c r="AA11" s="214"/>
      <c r="AB11" s="211"/>
      <c r="AC11" s="211"/>
      <c r="AD11" s="211"/>
      <c r="AE11" s="213"/>
      <c r="AF11" s="212"/>
      <c r="AG11" s="211"/>
      <c r="AH11" s="211"/>
      <c r="AI11" s="211"/>
      <c r="AJ11" s="210"/>
      <c r="BA11" s="500"/>
      <c r="BC11" s="172" t="s">
        <v>7</v>
      </c>
      <c r="BD11" s="174"/>
      <c r="BE11" s="27">
        <f>BP14</f>
        <v>3.0480000000121916</v>
      </c>
      <c r="BF11" s="236" t="s">
        <v>62</v>
      </c>
      <c r="BI11" s="179"/>
      <c r="BJ11" s="152"/>
      <c r="BK11" s="152"/>
      <c r="BL11" s="152"/>
      <c r="BM11" s="152"/>
      <c r="BN11" s="151"/>
    </row>
    <row r="12" spans="2:73" ht="15.6" customHeight="1" thickBot="1">
      <c r="B12" s="216"/>
      <c r="C12" s="211"/>
      <c r="D12" s="211"/>
      <c r="E12" s="211"/>
      <c r="F12" s="215"/>
      <c r="G12" s="238"/>
      <c r="H12" s="424" t="s">
        <v>103</v>
      </c>
      <c r="I12" s="522"/>
      <c r="J12" s="522"/>
      <c r="K12" s="522"/>
      <c r="L12" s="522"/>
      <c r="M12" s="522"/>
      <c r="N12" s="522"/>
      <c r="O12" s="522"/>
      <c r="P12" s="522"/>
      <c r="Q12" s="522"/>
      <c r="R12" s="523"/>
      <c r="S12" s="426" t="s">
        <v>104</v>
      </c>
      <c r="T12" s="522"/>
      <c r="U12" s="540">
        <v>12</v>
      </c>
      <c r="V12" s="541"/>
      <c r="W12" s="542"/>
      <c r="X12" s="427" t="s">
        <v>134</v>
      </c>
      <c r="Y12" s="522"/>
      <c r="Z12" s="527"/>
      <c r="AA12" s="214"/>
      <c r="AB12" s="211"/>
      <c r="AC12" s="211"/>
      <c r="AD12" s="211"/>
      <c r="AE12" s="213"/>
      <c r="AF12" s="212"/>
      <c r="AG12" s="211"/>
      <c r="AH12" s="211"/>
      <c r="AI12" s="211"/>
      <c r="AJ12" s="210"/>
      <c r="BA12" s="500"/>
      <c r="BC12" s="172" t="s">
        <v>8</v>
      </c>
      <c r="BD12" s="174"/>
      <c r="BE12" s="30">
        <f>BP15</f>
        <v>1.2192000000048768</v>
      </c>
      <c r="BF12" s="236" t="s">
        <v>62</v>
      </c>
      <c r="BI12" s="179"/>
      <c r="BJ12" s="152"/>
      <c r="BK12" s="152"/>
      <c r="BL12" s="152"/>
      <c r="BM12" s="152"/>
      <c r="BN12" s="151"/>
    </row>
    <row r="13" spans="2:73" ht="15.6" customHeight="1" thickBot="1">
      <c r="B13" s="216"/>
      <c r="C13" s="211"/>
      <c r="D13" s="211"/>
      <c r="E13" s="211"/>
      <c r="F13" s="215"/>
      <c r="G13" s="238"/>
      <c r="H13" s="438" t="s">
        <v>106</v>
      </c>
      <c r="I13" s="528"/>
      <c r="J13" s="528"/>
      <c r="K13" s="528"/>
      <c r="L13" s="528"/>
      <c r="M13" s="528"/>
      <c r="N13" s="528"/>
      <c r="O13" s="528"/>
      <c r="P13" s="528"/>
      <c r="Q13" s="528"/>
      <c r="R13" s="529"/>
      <c r="S13" s="449" t="s">
        <v>105</v>
      </c>
      <c r="T13" s="528"/>
      <c r="U13" s="530">
        <v>12</v>
      </c>
      <c r="V13" s="531"/>
      <c r="W13" s="532"/>
      <c r="X13" s="435" t="s">
        <v>134</v>
      </c>
      <c r="Y13" s="528"/>
      <c r="Z13" s="533"/>
      <c r="AA13" s="214"/>
      <c r="AB13" s="211"/>
      <c r="AC13" s="211"/>
      <c r="AD13" s="211"/>
      <c r="AE13" s="213"/>
      <c r="AF13" s="212"/>
      <c r="AG13" s="211"/>
      <c r="AH13" s="211"/>
      <c r="AI13" s="211"/>
      <c r="AJ13" s="210"/>
      <c r="BA13" s="500"/>
      <c r="BC13" s="172" t="s">
        <v>4</v>
      </c>
      <c r="BD13" s="174"/>
      <c r="BE13" s="30">
        <f>BP16</f>
        <v>0.30480000000121921</v>
      </c>
      <c r="BF13" s="236" t="s">
        <v>62</v>
      </c>
      <c r="BI13" s="179"/>
      <c r="BJ13" s="152"/>
      <c r="BK13" s="152"/>
      <c r="BL13" s="152"/>
      <c r="BM13" s="152"/>
      <c r="BN13" s="151"/>
      <c r="BP13" s="445">
        <f>U9/BQ19</f>
        <v>0.76200000000304802</v>
      </c>
      <c r="BQ13" s="446"/>
      <c r="BR13" s="447"/>
      <c r="BS13" s="429" t="s">
        <v>61</v>
      </c>
      <c r="BT13" s="430"/>
      <c r="BU13" s="431"/>
    </row>
    <row r="14" spans="2:73" ht="15.6" customHeight="1">
      <c r="B14" s="216"/>
      <c r="C14" s="211"/>
      <c r="D14" s="211"/>
      <c r="E14" s="211"/>
      <c r="F14" s="215"/>
      <c r="G14" s="214"/>
      <c r="H14" s="237"/>
      <c r="I14" s="237"/>
      <c r="J14" s="237"/>
      <c r="K14" s="237"/>
      <c r="L14" s="237"/>
      <c r="M14" s="237"/>
      <c r="N14" s="237"/>
      <c r="O14" s="237"/>
      <c r="P14" s="237"/>
      <c r="Q14" s="237"/>
      <c r="R14" s="237"/>
      <c r="S14" s="237"/>
      <c r="T14" s="237"/>
      <c r="U14" s="237"/>
      <c r="V14" s="237"/>
      <c r="W14" s="237"/>
      <c r="X14" s="237"/>
      <c r="Y14" s="237"/>
      <c r="Z14" s="237"/>
      <c r="AA14" s="211"/>
      <c r="AB14" s="211"/>
      <c r="AC14" s="211"/>
      <c r="AD14" s="211"/>
      <c r="AE14" s="213"/>
      <c r="AF14" s="212"/>
      <c r="AG14" s="211"/>
      <c r="AH14" s="211"/>
      <c r="AI14" s="211"/>
      <c r="AJ14" s="210"/>
      <c r="BA14" s="500"/>
      <c r="BC14" s="172" t="s">
        <v>58</v>
      </c>
      <c r="BD14" s="174"/>
      <c r="BE14" s="30">
        <f>BP17</f>
        <v>0.30480000000121921</v>
      </c>
      <c r="BF14" s="236" t="s">
        <v>62</v>
      </c>
      <c r="BI14" s="179"/>
      <c r="BJ14" s="152"/>
      <c r="BK14" s="221"/>
      <c r="BL14" s="152"/>
      <c r="BM14" s="152"/>
      <c r="BN14" s="151"/>
      <c r="BP14" s="432">
        <f>U10/BQ20</f>
        <v>3.0480000000121916</v>
      </c>
      <c r="BQ14" s="433"/>
      <c r="BR14" s="434"/>
      <c r="BS14" s="427" t="s">
        <v>61</v>
      </c>
      <c r="BT14" s="425"/>
      <c r="BU14" s="428"/>
    </row>
    <row r="15" spans="2:73" ht="15.6" customHeight="1" thickBot="1">
      <c r="B15" s="216"/>
      <c r="C15" s="211"/>
      <c r="D15" s="211"/>
      <c r="E15" s="211"/>
      <c r="F15" s="215"/>
      <c r="G15" s="214"/>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3"/>
      <c r="AF15" s="212"/>
      <c r="AG15" s="211"/>
      <c r="AH15" s="211"/>
      <c r="AI15" s="211"/>
      <c r="AJ15" s="210"/>
      <c r="BA15" s="500"/>
      <c r="BC15" s="166" t="s">
        <v>81</v>
      </c>
      <c r="BD15" s="165"/>
      <c r="BE15" s="28">
        <v>2</v>
      </c>
      <c r="BF15" s="164"/>
      <c r="BI15" s="156"/>
      <c r="BJ15" s="152"/>
      <c r="BK15" s="152"/>
      <c r="BL15" s="152"/>
      <c r="BM15" s="152"/>
      <c r="BN15" s="151"/>
      <c r="BP15" s="432">
        <f>U11/BQ20</f>
        <v>1.2192000000048768</v>
      </c>
      <c r="BQ15" s="433"/>
      <c r="BR15" s="434"/>
      <c r="BS15" s="427" t="s">
        <v>61</v>
      </c>
      <c r="BT15" s="425"/>
      <c r="BU15" s="428"/>
    </row>
    <row r="16" spans="2:73" ht="15.6" customHeight="1">
      <c r="B16" s="216"/>
      <c r="C16" s="211"/>
      <c r="D16" s="211"/>
      <c r="E16" s="211"/>
      <c r="F16" s="215"/>
      <c r="G16" s="214"/>
      <c r="H16" s="235" t="s">
        <v>107</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3"/>
      <c r="AF16" s="212"/>
      <c r="AG16" s="211"/>
      <c r="AH16" s="211"/>
      <c r="AI16" s="211"/>
      <c r="AJ16" s="210"/>
      <c r="BE16" s="147"/>
      <c r="BI16" s="156"/>
      <c r="BJ16" s="152"/>
      <c r="BK16" s="152"/>
      <c r="BL16" s="152"/>
      <c r="BM16" s="152"/>
      <c r="BN16" s="151"/>
      <c r="BP16" s="432">
        <f>U12/BQ19</f>
        <v>0.30480000000121921</v>
      </c>
      <c r="BQ16" s="433"/>
      <c r="BR16" s="434"/>
      <c r="BS16" s="427" t="s">
        <v>61</v>
      </c>
      <c r="BT16" s="425"/>
      <c r="BU16" s="428"/>
    </row>
    <row r="17" spans="2:73" ht="15.6" customHeight="1" thickBot="1">
      <c r="B17" s="216"/>
      <c r="C17" s="211"/>
      <c r="D17" s="211"/>
      <c r="E17" s="211"/>
      <c r="F17" s="215"/>
      <c r="G17" s="214"/>
      <c r="H17" s="211"/>
      <c r="I17" s="211"/>
      <c r="J17" s="211"/>
      <c r="K17" s="211"/>
      <c r="L17" s="211"/>
      <c r="M17" s="211"/>
      <c r="N17" s="211"/>
      <c r="O17" s="211"/>
      <c r="P17" s="211"/>
      <c r="Q17" s="211"/>
      <c r="R17" s="211"/>
      <c r="S17" s="211"/>
      <c r="T17" s="211"/>
      <c r="U17" s="211"/>
      <c r="V17" s="211"/>
      <c r="W17" s="211"/>
      <c r="X17" s="211"/>
      <c r="Y17" s="211"/>
      <c r="Z17" s="211"/>
      <c r="AA17" s="211"/>
      <c r="AB17" s="211"/>
      <c r="AC17" s="211"/>
      <c r="AD17" s="211"/>
      <c r="AE17" s="213"/>
      <c r="AF17" s="212"/>
      <c r="AG17" s="211"/>
      <c r="AH17" s="211"/>
      <c r="AI17" s="211"/>
      <c r="AJ17" s="210"/>
      <c r="BA17" s="500" t="s">
        <v>59</v>
      </c>
      <c r="BC17" s="199" t="s">
        <v>52</v>
      </c>
      <c r="BE17" s="147"/>
      <c r="BI17" s="156"/>
      <c r="BJ17" s="152"/>
      <c r="BK17" s="152"/>
      <c r="BL17" s="152"/>
      <c r="BM17" s="152"/>
      <c r="BN17" s="151"/>
      <c r="BP17" s="448">
        <f>U13/BQ19</f>
        <v>0.30480000000121921</v>
      </c>
      <c r="BQ17" s="443"/>
      <c r="BR17" s="444"/>
      <c r="BS17" s="435" t="s">
        <v>61</v>
      </c>
      <c r="BT17" s="436"/>
      <c r="BU17" s="437"/>
    </row>
    <row r="18" spans="2:73" ht="15.6" customHeight="1" thickBot="1">
      <c r="B18" s="216"/>
      <c r="C18" s="211"/>
      <c r="D18" s="211"/>
      <c r="E18" s="211"/>
      <c r="F18" s="215"/>
      <c r="G18" s="214"/>
      <c r="H18" s="234" t="str">
        <f>BD86</f>
        <v>Weir is Fully Contracted</v>
      </c>
      <c r="I18" s="211"/>
      <c r="J18" s="211"/>
      <c r="K18" s="211"/>
      <c r="L18" s="211"/>
      <c r="M18" s="211"/>
      <c r="N18" s="211"/>
      <c r="O18" s="211"/>
      <c r="P18" s="211"/>
      <c r="Q18" s="211"/>
      <c r="R18" s="211"/>
      <c r="S18" s="211"/>
      <c r="T18" s="211"/>
      <c r="U18" s="211"/>
      <c r="V18" s="211"/>
      <c r="W18" s="211"/>
      <c r="X18" s="211"/>
      <c r="Y18" s="211"/>
      <c r="Z18" s="211"/>
      <c r="AA18" s="211"/>
      <c r="AB18" s="211"/>
      <c r="AC18" s="211"/>
      <c r="AD18" s="211"/>
      <c r="AE18" s="213"/>
      <c r="AF18" s="212"/>
      <c r="AG18" s="211"/>
      <c r="AH18" s="211"/>
      <c r="AI18" s="211"/>
      <c r="AJ18" s="210"/>
      <c r="BA18" s="500"/>
      <c r="BE18" s="147"/>
      <c r="BI18" s="156"/>
      <c r="BJ18" s="152"/>
      <c r="BK18" s="152"/>
      <c r="BL18" s="152"/>
      <c r="BM18" s="152"/>
      <c r="BN18" s="151"/>
      <c r="BP18" s="228"/>
      <c r="BU18" s="226"/>
    </row>
    <row r="19" spans="2:73" ht="15.6" customHeight="1">
      <c r="B19" s="216"/>
      <c r="C19" s="211"/>
      <c r="D19" s="211"/>
      <c r="E19" s="211"/>
      <c r="F19" s="215"/>
      <c r="G19" s="214"/>
      <c r="H19" s="211" t="s">
        <v>109</v>
      </c>
      <c r="I19" s="211"/>
      <c r="J19" s="211"/>
      <c r="K19" s="211"/>
      <c r="L19" s="534"/>
      <c r="M19" s="534"/>
      <c r="N19" s="534"/>
      <c r="O19" s="534"/>
      <c r="P19" s="535">
        <f>BP23*BQ24</f>
        <v>5684.2911293921488</v>
      </c>
      <c r="Q19" s="536"/>
      <c r="R19" s="537"/>
      <c r="S19" s="442" t="s">
        <v>132</v>
      </c>
      <c r="T19" s="538"/>
      <c r="U19" s="539"/>
      <c r="V19" s="211"/>
      <c r="W19" s="211"/>
      <c r="X19" s="211"/>
      <c r="Y19" s="211"/>
      <c r="Z19" s="211"/>
      <c r="AA19" s="211"/>
      <c r="AB19" s="211"/>
      <c r="AC19" s="211"/>
      <c r="AD19" s="211"/>
      <c r="AE19" s="213"/>
      <c r="AF19" s="212"/>
      <c r="AG19" s="211"/>
      <c r="AH19" s="211"/>
      <c r="AI19" s="211"/>
      <c r="AJ19" s="210"/>
      <c r="BA19" s="500"/>
      <c r="BC19" s="233"/>
      <c r="BD19" s="232"/>
      <c r="BE19" s="232"/>
      <c r="BF19" s="232"/>
      <c r="BG19" s="231"/>
      <c r="BI19" s="156"/>
      <c r="BJ19" s="221" t="s">
        <v>0</v>
      </c>
      <c r="BK19" s="152"/>
      <c r="BL19" s="152"/>
      <c r="BM19" s="152"/>
      <c r="BN19" s="151"/>
      <c r="BP19" s="229" t="s">
        <v>134</v>
      </c>
      <c r="BQ19" s="230">
        <v>39.370078739999997</v>
      </c>
      <c r="BR19" s="146" t="s">
        <v>61</v>
      </c>
      <c r="BU19" s="226"/>
    </row>
    <row r="20" spans="2:73" ht="15.6" customHeight="1">
      <c r="B20" s="216"/>
      <c r="C20" s="211"/>
      <c r="D20" s="211"/>
      <c r="E20" s="211"/>
      <c r="F20" s="215"/>
      <c r="G20" s="214"/>
      <c r="H20" s="211"/>
      <c r="I20" s="211"/>
      <c r="J20" s="211"/>
      <c r="K20" s="211"/>
      <c r="L20" s="211"/>
      <c r="M20" s="211"/>
      <c r="N20" s="211"/>
      <c r="O20" s="211"/>
      <c r="P20" s="211"/>
      <c r="Q20" s="211"/>
      <c r="R20" s="211"/>
      <c r="S20" s="211"/>
      <c r="T20" s="211"/>
      <c r="U20" s="211"/>
      <c r="V20" s="211"/>
      <c r="W20" s="211"/>
      <c r="X20" s="211"/>
      <c r="Y20" s="211"/>
      <c r="Z20" s="211"/>
      <c r="AA20" s="211"/>
      <c r="AB20" s="211"/>
      <c r="AC20" s="211"/>
      <c r="AD20" s="211"/>
      <c r="AE20" s="213"/>
      <c r="AF20" s="212"/>
      <c r="AG20" s="211"/>
      <c r="AH20" s="211"/>
      <c r="AI20" s="211"/>
      <c r="AJ20" s="210"/>
      <c r="BA20" s="500"/>
      <c r="BC20" s="172" t="s">
        <v>66</v>
      </c>
      <c r="BD20" s="186" t="str">
        <f>IF(BE13&gt;=0.06,"YES","NO")</f>
        <v>YES</v>
      </c>
      <c r="BE20" s="174" t="s">
        <v>67</v>
      </c>
      <c r="BF20" s="174"/>
      <c r="BG20" s="188" t="str">
        <f>IF((BE10-BE14)&gt;=0.06,"YES","NO")</f>
        <v>YES</v>
      </c>
      <c r="BI20" s="156" t="s">
        <v>46</v>
      </c>
      <c r="BJ20" s="152"/>
      <c r="BK20" s="152"/>
      <c r="BL20" s="221"/>
      <c r="BM20" s="221" t="s">
        <v>78</v>
      </c>
      <c r="BN20" s="151"/>
      <c r="BP20" s="229" t="s">
        <v>133</v>
      </c>
      <c r="BQ20" s="146">
        <v>3.2808398950000002</v>
      </c>
      <c r="BR20" s="146" t="s">
        <v>61</v>
      </c>
      <c r="BU20" s="226"/>
    </row>
    <row r="21" spans="2:73" ht="15.6" customHeight="1">
      <c r="B21" s="216"/>
      <c r="C21" s="211"/>
      <c r="D21" s="211"/>
      <c r="E21" s="211"/>
      <c r="F21" s="215"/>
      <c r="G21" s="214"/>
      <c r="H21" s="211"/>
      <c r="I21" s="211"/>
      <c r="J21" s="211"/>
      <c r="K21" s="211"/>
      <c r="L21" s="211"/>
      <c r="M21" s="211"/>
      <c r="N21" s="211"/>
      <c r="O21" s="211"/>
      <c r="P21" s="211"/>
      <c r="Q21" s="211"/>
      <c r="R21" s="211"/>
      <c r="S21" s="211"/>
      <c r="T21" s="211"/>
      <c r="U21" s="211"/>
      <c r="V21" s="211"/>
      <c r="W21" s="211"/>
      <c r="X21" s="211"/>
      <c r="Y21" s="211"/>
      <c r="Z21" s="211"/>
      <c r="AA21" s="211"/>
      <c r="AB21" s="211"/>
      <c r="AC21" s="211"/>
      <c r="AD21" s="211"/>
      <c r="AE21" s="213"/>
      <c r="AF21" s="212"/>
      <c r="AG21" s="211"/>
      <c r="AH21" s="211"/>
      <c r="AI21" s="211"/>
      <c r="AJ21" s="210"/>
      <c r="BA21" s="500"/>
      <c r="BC21" s="172"/>
      <c r="BD21" s="194"/>
      <c r="BE21" s="174"/>
      <c r="BF21" s="174"/>
      <c r="BG21" s="180"/>
      <c r="BI21" s="156" t="s">
        <v>41</v>
      </c>
      <c r="BJ21" s="417" t="s">
        <v>85</v>
      </c>
      <c r="BK21" s="417"/>
      <c r="BL21" s="417"/>
      <c r="BM21" s="417"/>
      <c r="BN21" s="151"/>
      <c r="BP21" s="228"/>
      <c r="BU21" s="226"/>
    </row>
    <row r="22" spans="2:73" ht="15.6" customHeight="1">
      <c r="B22" s="216"/>
      <c r="C22" s="211"/>
      <c r="D22" s="211"/>
      <c r="E22" s="211"/>
      <c r="F22" s="215"/>
      <c r="G22" s="214"/>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3"/>
      <c r="AF22" s="212"/>
      <c r="AG22" s="211"/>
      <c r="AH22" s="211"/>
      <c r="AI22" s="211"/>
      <c r="AJ22" s="210"/>
      <c r="BA22" s="500"/>
      <c r="BC22" s="200" t="str">
        <f>IF(BD20="NO","     The head over the weir is too small.",IF(BG20="NO","     The downstream water surface is too close to the weir crest.","     The general requirements for sharp-crested weirs are met."))</f>
        <v xml:space="preserve">     The general requirements for sharp-crested weirs are met.</v>
      </c>
      <c r="BD22" s="194"/>
      <c r="BE22" s="174"/>
      <c r="BF22" s="174"/>
      <c r="BG22" s="180"/>
      <c r="BI22" s="156" t="s">
        <v>71</v>
      </c>
      <c r="BJ22" s="152"/>
      <c r="BK22" s="221"/>
      <c r="BL22" s="152"/>
      <c r="BM22" s="221" t="s">
        <v>79</v>
      </c>
      <c r="BN22" s="151"/>
      <c r="BP22" s="228"/>
      <c r="BU22" s="226"/>
    </row>
    <row r="23" spans="2:73" ht="15.6" customHeight="1" thickBot="1">
      <c r="B23" s="216"/>
      <c r="C23" s="211"/>
      <c r="D23" s="211"/>
      <c r="E23" s="211"/>
      <c r="F23" s="215"/>
      <c r="G23" s="214"/>
      <c r="H23" s="211"/>
      <c r="I23" s="211"/>
      <c r="J23" s="211"/>
      <c r="K23" s="211"/>
      <c r="L23" s="211"/>
      <c r="M23" s="211"/>
      <c r="N23" s="211"/>
      <c r="O23" s="211"/>
      <c r="P23" s="211"/>
      <c r="Q23" s="211"/>
      <c r="R23" s="211"/>
      <c r="S23" s="211"/>
      <c r="T23" s="211"/>
      <c r="U23" s="211"/>
      <c r="V23" s="211"/>
      <c r="W23" s="211"/>
      <c r="X23" s="211"/>
      <c r="Y23" s="211"/>
      <c r="Z23" s="211"/>
      <c r="AA23" s="211"/>
      <c r="AB23" s="211"/>
      <c r="AC23" s="211"/>
      <c r="AD23" s="211"/>
      <c r="AE23" s="213"/>
      <c r="AF23" s="212"/>
      <c r="AG23" s="211"/>
      <c r="AH23" s="211"/>
      <c r="AI23" s="211"/>
      <c r="AJ23" s="210"/>
      <c r="BA23" s="500"/>
      <c r="BC23" s="166"/>
      <c r="BD23" s="227"/>
      <c r="BE23" s="165"/>
      <c r="BF23" s="165"/>
      <c r="BG23" s="164"/>
      <c r="BI23" s="202" t="s">
        <v>80</v>
      </c>
      <c r="BJ23" s="152"/>
      <c r="BK23" s="152"/>
      <c r="BL23" s="152"/>
      <c r="BM23" s="152"/>
      <c r="BN23" s="151"/>
      <c r="BP23" s="439">
        <f>BD87</f>
        <v>358.62356733892409</v>
      </c>
      <c r="BQ23" s="440"/>
      <c r="BR23" s="441"/>
      <c r="BS23" s="145" t="s">
        <v>108</v>
      </c>
      <c r="BU23" s="226"/>
    </row>
    <row r="24" spans="2:73" ht="15.6" customHeight="1" thickBot="1">
      <c r="B24" s="216"/>
      <c r="C24" s="211"/>
      <c r="D24" s="211"/>
      <c r="E24" s="211"/>
      <c r="F24" s="215"/>
      <c r="G24" s="214"/>
      <c r="H24" s="211"/>
      <c r="I24" s="211"/>
      <c r="J24" s="211"/>
      <c r="K24" s="211"/>
      <c r="L24" s="211"/>
      <c r="M24" s="211"/>
      <c r="N24" s="211"/>
      <c r="O24" s="211"/>
      <c r="P24" s="211"/>
      <c r="Q24" s="211"/>
      <c r="R24" s="211"/>
      <c r="S24" s="211"/>
      <c r="T24" s="211"/>
      <c r="U24" s="211"/>
      <c r="V24" s="211"/>
      <c r="W24" s="211"/>
      <c r="X24" s="211"/>
      <c r="Y24" s="211"/>
      <c r="Z24" s="211"/>
      <c r="AA24" s="211"/>
      <c r="AB24" s="211"/>
      <c r="AC24" s="211"/>
      <c r="AD24" s="211"/>
      <c r="AE24" s="213"/>
      <c r="AF24" s="212"/>
      <c r="AG24" s="211"/>
      <c r="AH24" s="211"/>
      <c r="AI24" s="211"/>
      <c r="AJ24" s="210"/>
      <c r="BA24" s="500"/>
      <c r="BI24" s="156" t="s">
        <v>36</v>
      </c>
      <c r="BJ24" s="152"/>
      <c r="BK24" s="152"/>
      <c r="BL24" s="152"/>
      <c r="BM24" s="152"/>
      <c r="BN24" s="151"/>
      <c r="BP24" s="225" t="s">
        <v>108</v>
      </c>
      <c r="BQ24" s="224">
        <v>15.850300000000001</v>
      </c>
      <c r="BR24" s="224" t="s">
        <v>132</v>
      </c>
      <c r="BS24" s="223"/>
      <c r="BT24" s="223"/>
      <c r="BU24" s="222"/>
    </row>
    <row r="25" spans="2:73" ht="15.6" customHeight="1">
      <c r="B25" s="216"/>
      <c r="C25" s="211"/>
      <c r="D25" s="211"/>
      <c r="E25" s="211"/>
      <c r="F25" s="215"/>
      <c r="G25" s="214"/>
      <c r="H25" s="211"/>
      <c r="I25" s="211"/>
      <c r="J25" s="211"/>
      <c r="K25" s="211"/>
      <c r="L25" s="211"/>
      <c r="M25" s="211"/>
      <c r="N25" s="211"/>
      <c r="O25" s="211"/>
      <c r="P25" s="211"/>
      <c r="Q25" s="211"/>
      <c r="R25" s="211"/>
      <c r="S25" s="211"/>
      <c r="T25" s="211"/>
      <c r="U25" s="211"/>
      <c r="V25" s="211"/>
      <c r="W25" s="211"/>
      <c r="X25" s="211"/>
      <c r="Y25" s="211"/>
      <c r="Z25" s="211"/>
      <c r="AA25" s="211"/>
      <c r="AB25" s="211"/>
      <c r="AC25" s="211"/>
      <c r="AD25" s="211"/>
      <c r="AE25" s="213"/>
      <c r="AF25" s="212"/>
      <c r="AG25" s="211"/>
      <c r="AH25" s="211"/>
      <c r="AI25" s="211"/>
      <c r="AJ25" s="210"/>
      <c r="BI25" s="156"/>
      <c r="BJ25" s="152"/>
      <c r="BK25" s="152"/>
      <c r="BL25" s="221"/>
      <c r="BM25" s="152"/>
      <c r="BN25" s="151"/>
    </row>
    <row r="26" spans="2:73" ht="15.6" customHeight="1">
      <c r="B26" s="216"/>
      <c r="C26" s="211"/>
      <c r="D26" s="211"/>
      <c r="E26" s="211"/>
      <c r="F26" s="215"/>
      <c r="G26" s="214"/>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3"/>
      <c r="AF26" s="212"/>
      <c r="AG26" s="211"/>
      <c r="AH26" s="211"/>
      <c r="AI26" s="211"/>
      <c r="AJ26" s="210"/>
      <c r="BA26" s="500" t="s">
        <v>20</v>
      </c>
      <c r="BC26" s="199" t="s">
        <v>19</v>
      </c>
      <c r="BI26" s="156" t="s">
        <v>65</v>
      </c>
      <c r="BJ26" s="152"/>
      <c r="BK26" s="152"/>
      <c r="BL26" s="221"/>
      <c r="BM26" s="152"/>
      <c r="BN26" s="151"/>
    </row>
    <row r="27" spans="2:73" ht="15.6" customHeight="1" thickBot="1">
      <c r="B27" s="216"/>
      <c r="C27" s="211"/>
      <c r="D27" s="211"/>
      <c r="E27" s="211"/>
      <c r="F27" s="215"/>
      <c r="G27" s="214"/>
      <c r="H27" s="211"/>
      <c r="I27" s="211"/>
      <c r="J27" s="211"/>
      <c r="K27" s="211"/>
      <c r="L27" s="211"/>
      <c r="M27" s="211"/>
      <c r="N27" s="211"/>
      <c r="O27" s="211"/>
      <c r="P27" s="211"/>
      <c r="Q27" s="211"/>
      <c r="R27" s="211"/>
      <c r="S27" s="211"/>
      <c r="T27" s="211"/>
      <c r="U27" s="211"/>
      <c r="V27" s="213"/>
      <c r="W27" s="211"/>
      <c r="X27" s="211"/>
      <c r="Y27" s="211"/>
      <c r="Z27" s="211"/>
      <c r="AA27" s="211"/>
      <c r="AB27" s="211"/>
      <c r="AC27" s="211"/>
      <c r="AD27" s="211"/>
      <c r="AE27" s="213"/>
      <c r="AF27" s="212"/>
      <c r="AG27" s="211"/>
      <c r="AH27" s="211"/>
      <c r="AI27" s="211"/>
      <c r="AJ27" s="210"/>
      <c r="BA27" s="500"/>
      <c r="BI27" s="156"/>
      <c r="BJ27" s="152"/>
      <c r="BK27" s="152"/>
      <c r="BL27" s="221"/>
      <c r="BM27" s="152"/>
      <c r="BN27" s="151"/>
    </row>
    <row r="28" spans="2:73" ht="15.6" customHeight="1">
      <c r="B28" s="216"/>
      <c r="C28" s="211"/>
      <c r="D28" s="211"/>
      <c r="E28" s="211"/>
      <c r="F28" s="215"/>
      <c r="G28" s="214"/>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3"/>
      <c r="AF28" s="212"/>
      <c r="AG28" s="211"/>
      <c r="AH28" s="211"/>
      <c r="AI28" s="211"/>
      <c r="AJ28" s="210"/>
      <c r="BA28" s="500"/>
      <c r="BC28" s="510" t="s">
        <v>5</v>
      </c>
      <c r="BD28" s="511"/>
      <c r="BE28" s="511"/>
      <c r="BF28" s="511"/>
      <c r="BG28" s="512"/>
      <c r="BI28" s="156" t="s">
        <v>51</v>
      </c>
      <c r="BJ28" s="152"/>
      <c r="BK28" s="152"/>
      <c r="BL28" s="152"/>
      <c r="BM28" s="152"/>
      <c r="BN28" s="151"/>
    </row>
    <row r="29" spans="2:73" ht="15.6" customHeight="1">
      <c r="B29" s="216"/>
      <c r="C29" s="211"/>
      <c r="D29" s="211"/>
      <c r="E29" s="211"/>
      <c r="F29" s="215"/>
      <c r="G29" s="214"/>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3"/>
      <c r="AF29" s="212"/>
      <c r="AG29" s="211"/>
      <c r="AH29" s="211"/>
      <c r="AI29" s="211"/>
      <c r="AJ29" s="210"/>
      <c r="BA29" s="500"/>
      <c r="BC29" s="172"/>
      <c r="BD29" s="174"/>
      <c r="BE29" s="174"/>
      <c r="BF29" s="174"/>
      <c r="BG29" s="173"/>
      <c r="BI29" s="156" t="s">
        <v>47</v>
      </c>
      <c r="BJ29" s="152"/>
      <c r="BK29" s="152"/>
      <c r="BL29" s="221" t="s">
        <v>77</v>
      </c>
      <c r="BM29" s="221"/>
      <c r="BN29" s="151"/>
    </row>
    <row r="30" spans="2:73" ht="15.6" customHeight="1">
      <c r="B30" s="216"/>
      <c r="C30" s="211"/>
      <c r="D30" s="211"/>
      <c r="E30" s="211"/>
      <c r="F30" s="215"/>
      <c r="G30" s="214"/>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3"/>
      <c r="AF30" s="212"/>
      <c r="AG30" s="211"/>
      <c r="AH30" s="211"/>
      <c r="AI30" s="211"/>
      <c r="AJ30" s="210"/>
      <c r="BA30" s="500"/>
      <c r="BC30" s="172" t="s">
        <v>9</v>
      </c>
      <c r="BD30" s="186">
        <f>(BE11-BE12)/(4*BE13)</f>
        <v>1.4999999999999996</v>
      </c>
      <c r="BE30" s="174" t="s">
        <v>13</v>
      </c>
      <c r="BF30" s="174"/>
      <c r="BG30" s="188" t="str">
        <f>IF(BD30&gt;=1,"YES","NO")</f>
        <v>YES</v>
      </c>
      <c r="BI30" s="156" t="s">
        <v>56</v>
      </c>
      <c r="BJ30" s="152"/>
      <c r="BK30" s="152"/>
      <c r="BL30" s="152"/>
      <c r="BM30" s="152"/>
      <c r="BN30" s="151"/>
    </row>
    <row r="31" spans="2:73" ht="15.6" customHeight="1">
      <c r="B31" s="216"/>
      <c r="C31" s="211"/>
      <c r="D31" s="211"/>
      <c r="E31" s="211"/>
      <c r="F31" s="215"/>
      <c r="G31" s="214"/>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3"/>
      <c r="AF31" s="212"/>
      <c r="AG31" s="211"/>
      <c r="AH31" s="211"/>
      <c r="AI31" s="211"/>
      <c r="AJ31" s="210"/>
      <c r="BA31" s="500"/>
      <c r="BC31" s="172"/>
      <c r="BD31" s="194"/>
      <c r="BE31" s="174"/>
      <c r="BF31" s="174"/>
      <c r="BG31" s="180"/>
      <c r="BI31" s="220" t="s">
        <v>69</v>
      </c>
      <c r="BJ31" s="219"/>
      <c r="BK31" s="219"/>
      <c r="BL31" s="219"/>
      <c r="BM31" s="219"/>
      <c r="BN31" s="218"/>
    </row>
    <row r="32" spans="2:73" ht="15.6" customHeight="1">
      <c r="B32" s="216"/>
      <c r="C32" s="211"/>
      <c r="D32" s="211"/>
      <c r="E32" s="211"/>
      <c r="F32" s="215"/>
      <c r="G32" s="214"/>
      <c r="H32" s="211"/>
      <c r="I32" s="211"/>
      <c r="J32" s="211"/>
      <c r="K32" s="211"/>
      <c r="L32" s="211"/>
      <c r="M32" s="211"/>
      <c r="N32" s="211"/>
      <c r="O32" s="211"/>
      <c r="P32" s="211"/>
      <c r="Q32" s="211"/>
      <c r="R32" s="211"/>
      <c r="S32" s="211"/>
      <c r="T32" s="211"/>
      <c r="U32" s="211"/>
      <c r="V32" s="211"/>
      <c r="W32" s="211"/>
      <c r="X32" s="211"/>
      <c r="Y32" s="211"/>
      <c r="Z32" s="211"/>
      <c r="AA32" s="211"/>
      <c r="AB32" s="211"/>
      <c r="AC32" s="211"/>
      <c r="AD32" s="211"/>
      <c r="AE32" s="213"/>
      <c r="AF32" s="212"/>
      <c r="AG32" s="211"/>
      <c r="AH32" s="211"/>
      <c r="AI32" s="211"/>
      <c r="AJ32" s="210"/>
      <c r="BA32" s="500"/>
      <c r="BC32" s="172" t="s">
        <v>10</v>
      </c>
      <c r="BD32" s="186">
        <f>BE10/(2*BE13)</f>
        <v>1.25</v>
      </c>
      <c r="BE32" s="174" t="s">
        <v>12</v>
      </c>
      <c r="BF32" s="174"/>
      <c r="BG32" s="188" t="str">
        <f>IF(BD32&gt;=1,"YES","NO")</f>
        <v>YES</v>
      </c>
      <c r="BI32" s="156" t="s">
        <v>34</v>
      </c>
      <c r="BJ32" s="152"/>
      <c r="BK32" s="152"/>
      <c r="BL32" s="152"/>
      <c r="BM32" s="152"/>
      <c r="BN32" s="151"/>
    </row>
    <row r="33" spans="2:71" ht="15.6" customHeight="1">
      <c r="B33" s="216"/>
      <c r="C33" s="211"/>
      <c r="D33" s="211"/>
      <c r="E33" s="211"/>
      <c r="F33" s="215"/>
      <c r="G33" s="214"/>
      <c r="H33" s="211"/>
      <c r="I33" s="211"/>
      <c r="J33" s="211"/>
      <c r="K33" s="211"/>
      <c r="L33" s="211"/>
      <c r="M33" s="211"/>
      <c r="N33" s="211"/>
      <c r="O33" s="211"/>
      <c r="P33" s="211"/>
      <c r="Q33" s="211"/>
      <c r="R33" s="211"/>
      <c r="S33" s="211"/>
      <c r="T33" s="211"/>
      <c r="U33" s="211"/>
      <c r="V33" s="211"/>
      <c r="W33" s="211"/>
      <c r="X33" s="211"/>
      <c r="Y33" s="211"/>
      <c r="Z33" s="211"/>
      <c r="AA33" s="211"/>
      <c r="AB33" s="211"/>
      <c r="AC33" s="211"/>
      <c r="AD33" s="211"/>
      <c r="AE33" s="213"/>
      <c r="AF33" s="212"/>
      <c r="AG33" s="211"/>
      <c r="AH33" s="211"/>
      <c r="AI33" s="211"/>
      <c r="AJ33" s="210"/>
      <c r="BA33" s="500"/>
      <c r="BC33" s="172"/>
      <c r="BD33" s="194"/>
      <c r="BE33" s="174"/>
      <c r="BF33" s="174"/>
      <c r="BG33" s="180"/>
      <c r="BI33" s="156" t="s">
        <v>33</v>
      </c>
      <c r="BJ33" s="152"/>
      <c r="BK33" s="152"/>
      <c r="BL33" s="152"/>
      <c r="BM33" s="152"/>
      <c r="BN33" s="151"/>
    </row>
    <row r="34" spans="2:71" ht="15.6" customHeight="1">
      <c r="B34" s="216"/>
      <c r="C34" s="211"/>
      <c r="D34" s="211"/>
      <c r="E34" s="211"/>
      <c r="F34" s="215"/>
      <c r="G34" s="214"/>
      <c r="H34" s="211"/>
      <c r="I34" s="211"/>
      <c r="J34" s="211"/>
      <c r="K34" s="211"/>
      <c r="L34" s="211"/>
      <c r="M34" s="211"/>
      <c r="N34" s="211"/>
      <c r="O34" s="211"/>
      <c r="P34" s="211"/>
      <c r="Q34" s="211"/>
      <c r="R34" s="211"/>
      <c r="S34" s="211"/>
      <c r="T34" s="211"/>
      <c r="U34" s="211"/>
      <c r="V34" s="211"/>
      <c r="W34" s="211"/>
      <c r="X34" s="211"/>
      <c r="Y34" s="211"/>
      <c r="Z34" s="211"/>
      <c r="AA34" s="211"/>
      <c r="AB34" s="211"/>
      <c r="AC34" s="211"/>
      <c r="AD34" s="211"/>
      <c r="AE34" s="213"/>
      <c r="AF34" s="212"/>
      <c r="AG34" s="211"/>
      <c r="AH34" s="211"/>
      <c r="AI34" s="211"/>
      <c r="AJ34" s="210"/>
      <c r="BA34" s="500"/>
      <c r="BC34" s="172" t="s">
        <v>11</v>
      </c>
      <c r="BD34" s="186">
        <f>BE13/BE12</f>
        <v>0.25</v>
      </c>
      <c r="BE34" s="174" t="s">
        <v>14</v>
      </c>
      <c r="BF34" s="174"/>
      <c r="BG34" s="188" t="str">
        <f>IF(BD34&lt;=0.33,"YES","NO")</f>
        <v>YES</v>
      </c>
      <c r="BI34" s="156"/>
      <c r="BJ34" s="152"/>
      <c r="BK34" s="152"/>
      <c r="BL34" s="152"/>
      <c r="BM34" s="152"/>
      <c r="BN34" s="151"/>
    </row>
    <row r="35" spans="2:71" ht="15.6" customHeight="1">
      <c r="B35" s="216"/>
      <c r="C35" s="211"/>
      <c r="D35" s="211"/>
      <c r="E35" s="211"/>
      <c r="F35" s="215"/>
      <c r="G35" s="214"/>
      <c r="H35" s="211"/>
      <c r="I35" s="211"/>
      <c r="J35" s="211"/>
      <c r="K35" s="211"/>
      <c r="L35" s="211"/>
      <c r="M35" s="211"/>
      <c r="N35" s="211"/>
      <c r="O35" s="211"/>
      <c r="P35" s="211"/>
      <c r="Q35" s="211"/>
      <c r="R35" s="211"/>
      <c r="S35" s="211"/>
      <c r="T35" s="211"/>
      <c r="U35" s="211"/>
      <c r="V35" s="211"/>
      <c r="W35" s="211"/>
      <c r="X35" s="211"/>
      <c r="Y35" s="211"/>
      <c r="Z35" s="211"/>
      <c r="AA35" s="211"/>
      <c r="AB35" s="211"/>
      <c r="AC35" s="211"/>
      <c r="AD35" s="211"/>
      <c r="AE35" s="213"/>
      <c r="AF35" s="212"/>
      <c r="AG35" s="211"/>
      <c r="AH35" s="211"/>
      <c r="AI35" s="211"/>
      <c r="AJ35" s="210"/>
      <c r="BA35" s="500"/>
      <c r="BC35" s="172"/>
      <c r="BD35" s="174"/>
      <c r="BE35" s="174"/>
      <c r="BF35" s="174"/>
      <c r="BG35" s="180"/>
      <c r="BI35" s="156" t="s">
        <v>89</v>
      </c>
      <c r="BJ35" s="152"/>
      <c r="BK35" s="152"/>
      <c r="BL35" s="152"/>
      <c r="BM35" s="152"/>
      <c r="BN35" s="151"/>
    </row>
    <row r="36" spans="2:71" ht="15.6" customHeight="1">
      <c r="B36" s="216"/>
      <c r="C36" s="211"/>
      <c r="D36" s="211"/>
      <c r="E36" s="211"/>
      <c r="F36" s="215"/>
      <c r="G36" s="214"/>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3"/>
      <c r="AF36" s="212"/>
      <c r="AG36" s="211"/>
      <c r="AH36" s="211"/>
      <c r="AI36" s="211"/>
      <c r="AJ36" s="210"/>
      <c r="BA36" s="500"/>
      <c r="BC36" s="172"/>
      <c r="BD36" s="217" t="s">
        <v>6</v>
      </c>
      <c r="BE36" s="174"/>
      <c r="BF36" s="174"/>
      <c r="BG36" s="188" t="str">
        <f>IF(BG30="NO","NO",IF(BG32="NO","NO",IF(BG34="No","NO","YES")))</f>
        <v>YES</v>
      </c>
      <c r="BI36" s="156" t="s">
        <v>35</v>
      </c>
      <c r="BJ36" s="152"/>
      <c r="BK36" s="152"/>
      <c r="BL36" s="152"/>
      <c r="BM36" s="152"/>
      <c r="BN36" s="151"/>
    </row>
    <row r="37" spans="2:71" ht="15.6" customHeight="1" thickBot="1">
      <c r="B37" s="216"/>
      <c r="C37" s="211"/>
      <c r="D37" s="211"/>
      <c r="E37" s="211"/>
      <c r="F37" s="215"/>
      <c r="G37" s="214"/>
      <c r="H37" s="211"/>
      <c r="I37" s="211"/>
      <c r="J37" s="211"/>
      <c r="K37" s="211"/>
      <c r="L37" s="211"/>
      <c r="M37" s="211"/>
      <c r="N37" s="211"/>
      <c r="O37" s="211"/>
      <c r="P37" s="211"/>
      <c r="Q37" s="211"/>
      <c r="R37" s="211"/>
      <c r="S37" s="211"/>
      <c r="T37" s="211"/>
      <c r="U37" s="211"/>
      <c r="V37" s="211"/>
      <c r="W37" s="211"/>
      <c r="X37" s="211"/>
      <c r="Y37" s="211"/>
      <c r="Z37" s="211"/>
      <c r="AA37" s="211"/>
      <c r="AB37" s="211"/>
      <c r="AC37" s="211"/>
      <c r="AD37" s="211"/>
      <c r="AE37" s="213"/>
      <c r="AF37" s="212"/>
      <c r="AG37" s="211"/>
      <c r="AH37" s="211"/>
      <c r="AI37" s="211"/>
      <c r="AJ37" s="210"/>
      <c r="BA37" s="500"/>
      <c r="BC37" s="166"/>
      <c r="BD37" s="189"/>
      <c r="BE37" s="189"/>
      <c r="BF37" s="189"/>
      <c r="BG37" s="164"/>
      <c r="BI37" s="156"/>
      <c r="BJ37" s="152"/>
      <c r="BK37" s="152"/>
      <c r="BL37" s="152"/>
      <c r="BM37" s="152"/>
      <c r="BN37" s="151"/>
    </row>
    <row r="38" spans="2:71" ht="15.6" customHeight="1" thickBot="1">
      <c r="B38" s="216"/>
      <c r="C38" s="211"/>
      <c r="D38" s="211"/>
      <c r="E38" s="211"/>
      <c r="F38" s="215"/>
      <c r="G38" s="214"/>
      <c r="H38" s="211"/>
      <c r="I38" s="211"/>
      <c r="J38" s="211"/>
      <c r="K38" s="211"/>
      <c r="L38" s="211"/>
      <c r="M38" s="211"/>
      <c r="N38" s="211"/>
      <c r="O38" s="211"/>
      <c r="P38" s="211"/>
      <c r="Q38" s="211"/>
      <c r="R38" s="211"/>
      <c r="S38" s="211"/>
      <c r="T38" s="211"/>
      <c r="U38" s="211"/>
      <c r="V38" s="211"/>
      <c r="W38" s="211"/>
      <c r="X38" s="211"/>
      <c r="Y38" s="211"/>
      <c r="Z38" s="211"/>
      <c r="AA38" s="211"/>
      <c r="AB38" s="211"/>
      <c r="AC38" s="211"/>
      <c r="AD38" s="211"/>
      <c r="AE38" s="213"/>
      <c r="AF38" s="212"/>
      <c r="AG38" s="211"/>
      <c r="AH38" s="211"/>
      <c r="AI38" s="211"/>
      <c r="AJ38" s="210"/>
      <c r="BA38" s="500"/>
      <c r="BI38" s="156" t="s">
        <v>44</v>
      </c>
      <c r="BJ38" s="152"/>
      <c r="BK38" s="152"/>
      <c r="BL38" s="152"/>
      <c r="BM38" s="152"/>
      <c r="BN38" s="151"/>
    </row>
    <row r="39" spans="2:71" ht="15.6" customHeight="1" thickBot="1">
      <c r="B39" s="209"/>
      <c r="C39" s="204"/>
      <c r="D39" s="204"/>
      <c r="E39" s="204"/>
      <c r="F39" s="208"/>
      <c r="G39" s="207"/>
      <c r="H39" s="204"/>
      <c r="I39" s="204"/>
      <c r="J39" s="204"/>
      <c r="K39" s="204"/>
      <c r="L39" s="204"/>
      <c r="M39" s="204"/>
      <c r="N39" s="204"/>
      <c r="O39" s="204"/>
      <c r="P39" s="204"/>
      <c r="Q39" s="204"/>
      <c r="R39" s="204"/>
      <c r="S39" s="204"/>
      <c r="T39" s="204"/>
      <c r="U39" s="204"/>
      <c r="V39" s="204"/>
      <c r="W39" s="204"/>
      <c r="X39" s="204"/>
      <c r="Y39" s="204"/>
      <c r="Z39" s="204"/>
      <c r="AA39" s="204"/>
      <c r="AB39" s="204"/>
      <c r="AC39" s="204"/>
      <c r="AD39" s="204"/>
      <c r="AE39" s="206"/>
      <c r="AF39" s="205"/>
      <c r="AG39" s="204"/>
      <c r="AH39" s="204"/>
      <c r="AI39" s="204"/>
      <c r="AJ39" s="203"/>
      <c r="BA39" s="500"/>
      <c r="BC39" s="507" t="s">
        <v>54</v>
      </c>
      <c r="BD39" s="508"/>
      <c r="BE39" s="508"/>
      <c r="BF39" s="508"/>
      <c r="BG39" s="509"/>
      <c r="BI39" s="202" t="s">
        <v>45</v>
      </c>
      <c r="BJ39" s="152"/>
      <c r="BK39" s="152"/>
      <c r="BL39" s="152"/>
      <c r="BM39" s="152"/>
      <c r="BN39" s="151"/>
    </row>
    <row r="40" spans="2:71" ht="15.6" customHeight="1">
      <c r="BA40" s="500"/>
      <c r="BC40" s="172"/>
      <c r="BD40" s="174"/>
      <c r="BE40" s="174"/>
      <c r="BF40" s="174"/>
      <c r="BG40" s="173"/>
      <c r="BI40" s="201" t="s">
        <v>43</v>
      </c>
      <c r="BJ40" s="152"/>
      <c r="BK40" s="152"/>
      <c r="BL40" s="152"/>
      <c r="BM40" s="152"/>
      <c r="BN40" s="151"/>
      <c r="BQ40" s="162"/>
      <c r="BS40" s="162"/>
    </row>
    <row r="41" spans="2:71" ht="15.6" customHeight="1">
      <c r="BA41" s="500"/>
      <c r="BC41" s="200" t="str">
        <f>IF(BG36="NO","      The conditions required for using the Francis equation are not met.",IF(BD20="NO","     The General Requirements for sharp-crested weirs are not met.",IF(BG20="NO","     The General Requirements for sharp-crested weirs are not met.","")))</f>
        <v/>
      </c>
      <c r="BD41" s="174"/>
      <c r="BE41" s="174"/>
      <c r="BF41" s="174"/>
      <c r="BG41" s="180"/>
      <c r="BI41" s="156"/>
      <c r="BJ41" s="152"/>
      <c r="BK41" s="152"/>
      <c r="BL41" s="152"/>
      <c r="BM41" s="152"/>
      <c r="BN41" s="151"/>
      <c r="BQ41" s="162"/>
      <c r="BS41" s="162"/>
    </row>
    <row r="42" spans="2:71" ht="15.6" customHeight="1">
      <c r="BA42" s="500"/>
      <c r="BC42" s="200" t="str">
        <f>IF(BG36="NO","         See the calculations in the next section below.",IF(BD20="NO","     See the calculations in the next section below.",IF(BG20="NO","     See the calculations in the next section below.","")))</f>
        <v/>
      </c>
      <c r="BD42" s="174"/>
      <c r="BE42" s="174"/>
      <c r="BF42" s="174"/>
      <c r="BG42" s="180"/>
      <c r="BI42" s="156"/>
      <c r="BJ42" s="152"/>
      <c r="BK42" s="152"/>
      <c r="BL42" s="152"/>
      <c r="BM42" s="152"/>
      <c r="BN42" s="151"/>
      <c r="BQ42" s="162"/>
      <c r="BS42" s="162"/>
    </row>
    <row r="43" spans="2:71" ht="15.6" customHeight="1" thickBot="1">
      <c r="BA43" s="500"/>
      <c r="BC43" s="172"/>
      <c r="BD43" s="174"/>
      <c r="BE43" s="174"/>
      <c r="BF43" s="174"/>
      <c r="BG43" s="180"/>
      <c r="BH43" s="2"/>
      <c r="BI43" s="156"/>
      <c r="BJ43" s="152"/>
      <c r="BK43" s="152"/>
      <c r="BL43" s="152"/>
      <c r="BM43" s="152"/>
      <c r="BN43" s="151"/>
      <c r="BQ43" s="162"/>
      <c r="BS43" s="162"/>
    </row>
    <row r="44" spans="2:71" ht="15.6" customHeight="1" thickBot="1">
      <c r="BA44" s="500"/>
      <c r="BC44" s="172" t="str">
        <f>IF(BG36="YES","   Flow Rate Over Weir, Q =","")</f>
        <v xml:space="preserve">   Flow Rate Over Weir, Q =</v>
      </c>
      <c r="BD44" s="171">
        <f>IF(BG36="NO","",IF(BD20="NO","",IF(BG20="NO","",1.84*(BE12-(0.1*BE15*BE13))*(BE13^1.5))))</f>
        <v>0.35862356733892409</v>
      </c>
      <c r="BE44" s="170" t="s">
        <v>63</v>
      </c>
      <c r="BF44" s="169">
        <f>IF(BD44="","",BD44*1000*60)</f>
        <v>21517.414040335447</v>
      </c>
      <c r="BG44" s="168" t="s">
        <v>64</v>
      </c>
      <c r="BI44" s="156" t="s">
        <v>37</v>
      </c>
      <c r="BJ44" s="152"/>
      <c r="BK44" s="152"/>
      <c r="BL44" s="152"/>
      <c r="BM44" s="152"/>
      <c r="BN44" s="151"/>
      <c r="BQ44" s="162"/>
      <c r="BS44" s="162"/>
    </row>
    <row r="45" spans="2:71" ht="15.6" customHeight="1" thickBot="1">
      <c r="BA45" s="500"/>
      <c r="BC45" s="166"/>
      <c r="BD45" s="165"/>
      <c r="BE45" s="165"/>
      <c r="BF45" s="165"/>
      <c r="BG45" s="164"/>
      <c r="BI45" s="156" t="s">
        <v>38</v>
      </c>
      <c r="BJ45" s="152"/>
      <c r="BK45" s="152"/>
      <c r="BL45" s="152"/>
      <c r="BM45" s="152"/>
      <c r="BN45" s="151"/>
      <c r="BQ45" s="162"/>
      <c r="BS45" s="162"/>
    </row>
    <row r="46" spans="2:71" ht="15.6" customHeight="1">
      <c r="BI46" s="156" t="s">
        <v>39</v>
      </c>
      <c r="BJ46" s="152"/>
      <c r="BK46" s="152"/>
      <c r="BL46" s="152"/>
      <c r="BM46" s="152"/>
      <c r="BN46" s="151"/>
      <c r="BQ46" s="162"/>
      <c r="BS46" s="162"/>
    </row>
    <row r="47" spans="2:71" ht="15.6" customHeight="1">
      <c r="BA47" s="500" t="s">
        <v>30</v>
      </c>
      <c r="BC47" s="199" t="s">
        <v>21</v>
      </c>
      <c r="BI47" s="156"/>
      <c r="BJ47" s="152"/>
      <c r="BK47" s="152"/>
      <c r="BL47" s="152"/>
      <c r="BM47" s="152"/>
      <c r="BN47" s="151"/>
      <c r="BQ47" s="162"/>
      <c r="BS47" s="162"/>
    </row>
    <row r="48" spans="2:71" ht="15.6" customHeight="1" thickBot="1">
      <c r="BA48" s="500"/>
      <c r="BI48" s="156"/>
      <c r="BJ48" s="152"/>
      <c r="BK48" s="152" t="s">
        <v>50</v>
      </c>
      <c r="BL48" s="152"/>
      <c r="BM48" s="152"/>
      <c r="BN48" s="151"/>
      <c r="BQ48" s="162"/>
      <c r="BS48" s="162"/>
    </row>
    <row r="49" spans="53:73" ht="15.6" customHeight="1">
      <c r="BA49" s="500"/>
      <c r="BC49" s="198" t="s">
        <v>53</v>
      </c>
      <c r="BD49" s="197"/>
      <c r="BE49" s="197"/>
      <c r="BF49" s="197"/>
      <c r="BG49" s="196"/>
      <c r="BI49" s="156"/>
      <c r="BJ49" s="195" t="s">
        <v>74</v>
      </c>
      <c r="BK49" s="152"/>
      <c r="BL49" s="152"/>
      <c r="BM49" s="152"/>
      <c r="BN49" s="151"/>
      <c r="BQ49" s="162"/>
      <c r="BS49" s="162"/>
    </row>
    <row r="50" spans="53:73" ht="15.6" customHeight="1">
      <c r="BA50" s="500"/>
      <c r="BC50" s="172"/>
      <c r="BD50" s="174"/>
      <c r="BE50" s="174"/>
      <c r="BF50" s="174"/>
      <c r="BG50" s="173"/>
      <c r="BI50" s="156"/>
      <c r="BJ50" s="152"/>
      <c r="BK50" s="152"/>
      <c r="BL50" s="152"/>
      <c r="BM50" s="152"/>
      <c r="BN50" s="151"/>
      <c r="BQ50" s="162"/>
      <c r="BS50" s="162"/>
    </row>
    <row r="51" spans="53:73" ht="15.6" customHeight="1">
      <c r="BA51" s="500"/>
      <c r="BC51" s="172" t="s">
        <v>68</v>
      </c>
      <c r="BD51" s="186" t="str">
        <f>IF(BE12&gt;=0.15,"YES","NO")</f>
        <v>YES</v>
      </c>
      <c r="BE51" s="174" t="s">
        <v>70</v>
      </c>
      <c r="BF51" s="186" t="str">
        <f>IF(BE10&gt;=0.09,"YES","NO")</f>
        <v>YES</v>
      </c>
      <c r="BG51" s="180"/>
      <c r="BI51" s="156"/>
      <c r="BJ51" s="152"/>
      <c r="BK51" s="152"/>
      <c r="BL51" s="152"/>
      <c r="BM51" s="152"/>
      <c r="BN51" s="151"/>
      <c r="BQ51" s="162"/>
      <c r="BS51" s="162"/>
    </row>
    <row r="52" spans="53:73" ht="15.6" customHeight="1">
      <c r="BA52" s="500"/>
      <c r="BC52" s="172"/>
      <c r="BD52" s="194"/>
      <c r="BE52" s="174"/>
      <c r="BF52" s="193"/>
      <c r="BG52" s="180"/>
      <c r="BI52" s="156"/>
      <c r="BJ52" s="152"/>
      <c r="BK52" s="152"/>
      <c r="BL52" s="152"/>
      <c r="BM52" s="152"/>
      <c r="BN52" s="151"/>
      <c r="BQ52" s="162"/>
      <c r="BS52" s="162"/>
    </row>
    <row r="53" spans="53:73" ht="15.6" customHeight="1">
      <c r="BA53" s="500"/>
      <c r="BC53" s="172" t="s">
        <v>22</v>
      </c>
      <c r="BD53" s="186">
        <f>BE13/BE10</f>
        <v>0.4</v>
      </c>
      <c r="BE53" s="174" t="s">
        <v>32</v>
      </c>
      <c r="BF53" s="186" t="str">
        <f>IF(BD53&lt;=2.4,"YES","NO")</f>
        <v>YES</v>
      </c>
      <c r="BG53" s="180"/>
      <c r="BI53" s="156"/>
      <c r="BJ53" s="152"/>
      <c r="BK53" s="152"/>
      <c r="BL53" s="152"/>
      <c r="BM53" s="152"/>
      <c r="BN53" s="151"/>
      <c r="BQ53" s="162"/>
      <c r="BS53" s="162"/>
    </row>
    <row r="54" spans="53:73" ht="15.6" customHeight="1">
      <c r="BA54" s="500"/>
      <c r="BC54" s="172"/>
      <c r="BD54" s="174"/>
      <c r="BE54" s="174"/>
      <c r="BF54" s="174"/>
      <c r="BG54" s="180"/>
      <c r="BH54" s="191"/>
      <c r="BI54" s="156"/>
      <c r="BJ54" s="152"/>
      <c r="BK54" s="152"/>
      <c r="BL54" s="152"/>
      <c r="BM54" s="152"/>
      <c r="BN54" s="151"/>
      <c r="BO54" s="192"/>
      <c r="BQ54" s="162"/>
      <c r="BS54" s="162"/>
      <c r="BU54" s="191"/>
    </row>
    <row r="55" spans="53:73" ht="15.6" customHeight="1">
      <c r="BA55" s="500"/>
      <c r="BC55" s="172" t="s">
        <v>57</v>
      </c>
      <c r="BD55" s="190"/>
      <c r="BE55" s="174"/>
      <c r="BF55" s="174"/>
      <c r="BG55" s="188" t="str">
        <f>IF(BD51="NO","NO",IF(BF51="NO","NO",IF(BF53="NO","NO","YES")))</f>
        <v>YES</v>
      </c>
      <c r="BI55" s="156"/>
      <c r="BJ55" s="152"/>
      <c r="BK55" s="152"/>
      <c r="BL55" s="152"/>
      <c r="BM55" s="152"/>
      <c r="BN55" s="151"/>
      <c r="BQ55" s="162"/>
      <c r="BS55" s="162"/>
    </row>
    <row r="56" spans="53:73" ht="15.6" customHeight="1" thickBot="1">
      <c r="BA56" s="500"/>
      <c r="BC56" s="166"/>
      <c r="BD56" s="189"/>
      <c r="BE56" s="189"/>
      <c r="BF56" s="189"/>
      <c r="BG56" s="164"/>
      <c r="BI56" s="156"/>
      <c r="BJ56" s="152"/>
      <c r="BK56" s="152"/>
      <c r="BL56" s="152"/>
      <c r="BM56" s="152"/>
      <c r="BN56" s="151"/>
      <c r="BS56" s="162"/>
    </row>
    <row r="57" spans="53:73" ht="15.6" customHeight="1" thickBot="1">
      <c r="BA57" s="500"/>
      <c r="BI57" s="156"/>
      <c r="BJ57" s="152"/>
      <c r="BK57" s="152"/>
      <c r="BL57" s="152"/>
      <c r="BM57" s="152"/>
      <c r="BN57" s="151"/>
      <c r="BS57" s="162"/>
    </row>
    <row r="58" spans="53:73" ht="15.6" customHeight="1">
      <c r="BA58" s="500"/>
      <c r="BC58" s="507" t="s">
        <v>29</v>
      </c>
      <c r="BD58" s="508"/>
      <c r="BE58" s="508"/>
      <c r="BF58" s="508"/>
      <c r="BG58" s="509"/>
      <c r="BI58" s="156"/>
      <c r="BJ58" s="152"/>
      <c r="BK58" s="152"/>
      <c r="BL58" s="152"/>
      <c r="BM58" s="152"/>
      <c r="BN58" s="151"/>
      <c r="BS58" s="162"/>
    </row>
    <row r="59" spans="53:73" ht="15.6" customHeight="1">
      <c r="BA59" s="500"/>
      <c r="BC59" s="172"/>
      <c r="BD59" s="174"/>
      <c r="BE59" s="174"/>
      <c r="BF59" s="174"/>
      <c r="BG59" s="173"/>
      <c r="BI59" s="156"/>
      <c r="BJ59" s="152"/>
      <c r="BK59" s="152"/>
      <c r="BL59" s="152"/>
      <c r="BM59" s="152"/>
      <c r="BN59" s="151"/>
      <c r="BS59" s="162"/>
    </row>
    <row r="60" spans="53:73" ht="15.6" customHeight="1">
      <c r="BA60" s="500"/>
      <c r="BC60" s="172" t="s">
        <v>15</v>
      </c>
      <c r="BD60" s="186">
        <f>BE13/BE10</f>
        <v>0.4</v>
      </c>
      <c r="BE60" s="174" t="s">
        <v>31</v>
      </c>
      <c r="BF60" s="188">
        <f>BE12/BE11</f>
        <v>0.40000000000000008</v>
      </c>
      <c r="BG60" s="173"/>
      <c r="BI60" s="183"/>
      <c r="BJ60" s="152"/>
      <c r="BK60" s="152"/>
      <c r="BL60" s="152"/>
      <c r="BM60" s="152"/>
      <c r="BN60" s="151"/>
      <c r="BS60" s="162"/>
    </row>
    <row r="61" spans="53:73" ht="15.6" customHeight="1">
      <c r="BA61" s="500"/>
      <c r="BC61" s="172"/>
      <c r="BD61" s="174"/>
      <c r="BE61" s="174"/>
      <c r="BF61" s="174"/>
      <c r="BG61" s="180"/>
      <c r="BI61" s="183"/>
      <c r="BJ61" s="152"/>
      <c r="BK61" s="152"/>
      <c r="BL61" s="152"/>
      <c r="BM61" s="152"/>
      <c r="BN61" s="151"/>
      <c r="BS61" s="162"/>
    </row>
    <row r="62" spans="53:73" ht="15.6" customHeight="1">
      <c r="BA62" s="500"/>
      <c r="BC62" s="187" t="s">
        <v>48</v>
      </c>
      <c r="BD62" s="174"/>
      <c r="BE62" s="174"/>
      <c r="BF62" s="186">
        <f>IF(BF60&lt;0.2,"L/B too low",IF(BF60&lt;0.4,0.2,IF(BF60&lt;0.5,0.4,IF(BF60&lt;0.6,0.5,IF(BF60&lt;0.7,0.6,IF(BF60&lt;0.8,0.7,IF(BF60&lt;0.9,0.8,IF(BF60&lt;1,0.9,"L/B too high"))))))))</f>
        <v>0.4</v>
      </c>
      <c r="BG62" s="173"/>
      <c r="BI62" s="156"/>
      <c r="BJ62" s="152"/>
      <c r="BK62" s="152"/>
      <c r="BL62" s="152"/>
      <c r="BM62" s="152"/>
      <c r="BN62" s="151"/>
      <c r="BS62" s="162"/>
    </row>
    <row r="63" spans="53:73" ht="15.6" customHeight="1">
      <c r="BA63" s="500"/>
      <c r="BC63" s="187" t="s">
        <v>49</v>
      </c>
      <c r="BD63" s="174"/>
      <c r="BE63" s="174"/>
      <c r="BF63" s="186">
        <f>IF(BF60&lt;0.2,"L/B too low",IF(BF60&lt;0.4,0.4,IF(BF60&lt;0.5,0.5,IF(BF60&lt;0.6,0.6,IF(BF60&lt;0.7,0.7,IF(BF60&lt;0.8,0.8,IF(BF60&lt;0.9,0.9,IF(BF60&lt;1,1,"L/B too high"))))))))</f>
        <v>0.5</v>
      </c>
      <c r="BG63" s="173"/>
      <c r="BI63" s="183"/>
      <c r="BJ63" s="152"/>
      <c r="BK63" s="152"/>
      <c r="BL63" s="152"/>
      <c r="BM63" s="152"/>
      <c r="BN63" s="151"/>
      <c r="BS63" s="162"/>
    </row>
    <row r="64" spans="53:73" ht="15.6" customHeight="1" thickBot="1">
      <c r="BA64" s="500"/>
      <c r="BC64" s="172"/>
      <c r="BD64" s="174"/>
      <c r="BE64" s="174"/>
      <c r="BF64" s="174"/>
      <c r="BG64" s="180"/>
      <c r="BI64" s="156"/>
      <c r="BJ64" s="152"/>
      <c r="BK64" s="152"/>
      <c r="BL64" s="152"/>
      <c r="BM64" s="152"/>
      <c r="BN64" s="151"/>
      <c r="BS64" s="162"/>
    </row>
    <row r="65" spans="53:71" ht="15.6" customHeight="1" thickBot="1">
      <c r="BA65" s="500"/>
      <c r="BC65" s="172" t="s">
        <v>26</v>
      </c>
      <c r="BD65" s="12">
        <f>BF62</f>
        <v>0.4</v>
      </c>
      <c r="BE65" s="182" t="s">
        <v>16</v>
      </c>
      <c r="BF65" s="185">
        <f>((BK81*BD60)+BL81)*(9.81/32.17)^0.5</f>
        <v>1.7502375170280629</v>
      </c>
      <c r="BG65" s="180"/>
      <c r="BI65" s="183"/>
      <c r="BJ65" s="152"/>
      <c r="BK65" s="152"/>
      <c r="BL65" s="152"/>
      <c r="BM65" s="152"/>
      <c r="BN65" s="151"/>
      <c r="BS65" s="162"/>
    </row>
    <row r="66" spans="53:71" ht="15.6" customHeight="1" thickBot="1">
      <c r="BA66" s="500"/>
      <c r="BC66" s="172" t="s">
        <v>26</v>
      </c>
      <c r="BD66" s="12">
        <f>BF63</f>
        <v>0.5</v>
      </c>
      <c r="BE66" s="182" t="s">
        <v>16</v>
      </c>
      <c r="BF66" s="185">
        <f>((BK82*BD61)+BL82)*(9.81/32.17)^0.5</f>
        <v>1.7521813172918093</v>
      </c>
      <c r="BG66" s="180"/>
      <c r="BI66" s="156"/>
      <c r="BJ66" s="152"/>
      <c r="BK66" s="152"/>
      <c r="BL66" s="152"/>
      <c r="BM66" s="152"/>
      <c r="BN66" s="151"/>
    </row>
    <row r="67" spans="53:71" ht="15.6" customHeight="1" thickBot="1">
      <c r="BA67" s="500"/>
      <c r="BC67" s="172"/>
      <c r="BD67" s="174"/>
      <c r="BE67" s="174"/>
      <c r="BF67" s="174"/>
      <c r="BG67" s="180"/>
      <c r="BI67" s="156"/>
      <c r="BJ67" s="152"/>
      <c r="BK67" s="152"/>
      <c r="BL67" s="152"/>
      <c r="BM67" s="152"/>
      <c r="BN67" s="151"/>
    </row>
    <row r="68" spans="53:71" ht="15.6" customHeight="1" thickBot="1">
      <c r="BA68" s="500"/>
      <c r="BC68" s="172" t="s">
        <v>27</v>
      </c>
      <c r="BD68" s="14">
        <f>BF60</f>
        <v>0.40000000000000008</v>
      </c>
      <c r="BE68" s="182" t="s">
        <v>16</v>
      </c>
      <c r="BF68" s="184">
        <f>(BF65+((BF60-BF62)/(BF63-BF62))*(BF66-BF65))</f>
        <v>1.7502375170280629</v>
      </c>
      <c r="BG68" s="180"/>
      <c r="BI68" s="156"/>
      <c r="BJ68" s="152"/>
      <c r="BK68" s="152"/>
      <c r="BL68" s="152"/>
      <c r="BM68" s="152"/>
      <c r="BN68" s="151"/>
    </row>
    <row r="69" spans="53:71" ht="15.6" customHeight="1" thickBot="1">
      <c r="BA69" s="500"/>
      <c r="BC69" s="172"/>
      <c r="BD69" s="174"/>
      <c r="BE69" s="174"/>
      <c r="BF69" s="174"/>
      <c r="BG69" s="180"/>
      <c r="BI69" s="183" t="s">
        <v>76</v>
      </c>
      <c r="BJ69" s="152"/>
      <c r="BK69" s="152"/>
      <c r="BL69" s="152"/>
      <c r="BM69" s="152"/>
      <c r="BN69" s="151"/>
    </row>
    <row r="70" spans="53:71" ht="15.6" customHeight="1" thickBot="1">
      <c r="BA70" s="500"/>
      <c r="BC70" s="172" t="s">
        <v>28</v>
      </c>
      <c r="BD70" s="14">
        <f>BF60</f>
        <v>0.40000000000000008</v>
      </c>
      <c r="BE70" s="182" t="s">
        <v>16</v>
      </c>
      <c r="BF70" s="181">
        <f>IF(BD70&lt;=0.5,((0.0139*(BD70^3))+(0.000476*(BD70^2))+(0.000885*BD70)+0.0077)*0.3048,((-8.0889*(BD70^5))+(28.186*(BD70^4))-(39.056*(BD70^3))+(26.84*(BD70^2))-(9.1139*BD70)+1.2302))*0.3048</f>
        <v>8.3796312407040017E-4</v>
      </c>
      <c r="BG70" s="180" t="s">
        <v>73</v>
      </c>
      <c r="BI70" s="179" t="s">
        <v>75</v>
      </c>
      <c r="BJ70" s="152"/>
      <c r="BK70" s="152"/>
      <c r="BL70" s="152"/>
      <c r="BM70" s="152"/>
      <c r="BN70" s="151"/>
    </row>
    <row r="71" spans="53:71" ht="15.6" customHeight="1" thickBot="1">
      <c r="BA71" s="500"/>
      <c r="BC71" s="166"/>
      <c r="BD71" s="165"/>
      <c r="BE71" s="165"/>
      <c r="BF71" s="165"/>
      <c r="BG71" s="164"/>
      <c r="BI71" s="156"/>
      <c r="BJ71" s="152"/>
      <c r="BK71" s="152"/>
      <c r="BL71" s="152"/>
      <c r="BM71" s="152"/>
      <c r="BN71" s="151"/>
    </row>
    <row r="72" spans="53:71" ht="15.6" customHeight="1" thickBot="1">
      <c r="BA72" s="500"/>
      <c r="BI72" s="156"/>
      <c r="BJ72" s="178" t="s">
        <v>25</v>
      </c>
      <c r="BK72" s="177" t="s">
        <v>23</v>
      </c>
      <c r="BL72" s="176" t="s">
        <v>24</v>
      </c>
      <c r="BM72" s="152"/>
      <c r="BN72" s="151"/>
    </row>
    <row r="73" spans="53:71" ht="15.6" customHeight="1">
      <c r="BA73" s="500"/>
      <c r="BC73" s="507" t="s">
        <v>55</v>
      </c>
      <c r="BD73" s="508"/>
      <c r="BE73" s="508"/>
      <c r="BF73" s="508"/>
      <c r="BG73" s="509"/>
      <c r="BI73" s="156"/>
      <c r="BJ73" s="163">
        <v>0.2</v>
      </c>
      <c r="BK73" s="162">
        <v>-8.6999999999999994E-3</v>
      </c>
      <c r="BL73" s="167">
        <v>3.1520000000000001</v>
      </c>
      <c r="BM73" s="152"/>
      <c r="BN73" s="151"/>
    </row>
    <row r="74" spans="53:71" ht="15.6" customHeight="1">
      <c r="BA74" s="500"/>
      <c r="BC74" s="172"/>
      <c r="BD74" s="174"/>
      <c r="BE74" s="174"/>
      <c r="BF74" s="174"/>
      <c r="BG74" s="173"/>
      <c r="BI74" s="156"/>
      <c r="BJ74" s="163">
        <v>0.4</v>
      </c>
      <c r="BK74" s="162">
        <v>1.37E-2</v>
      </c>
      <c r="BL74" s="167">
        <v>3.1640000000000001</v>
      </c>
      <c r="BM74" s="152"/>
      <c r="BN74" s="151"/>
    </row>
    <row r="75" spans="53:71" ht="15.6" customHeight="1">
      <c r="BA75" s="500"/>
      <c r="BC75" s="175" t="str">
        <f>IF(BD20="NO","     The General Requirements for sharp-crested weirs are not met.",IF(BG20="NO","     The General Requirements for sharp-crested weirs are not met.",IF(BG36="YES","     See the results calculated with the Francis equation above.",IF(BG55="YES","","   Conditions needed to use this equation are not met.  One or more parameters"))))</f>
        <v xml:space="preserve">     See the results calculated with the Francis equation above.</v>
      </c>
      <c r="BD75" s="174"/>
      <c r="BE75" s="174"/>
      <c r="BF75" s="174"/>
      <c r="BG75" s="173"/>
      <c r="BI75" s="156"/>
      <c r="BJ75" s="163">
        <v>0.5</v>
      </c>
      <c r="BK75" s="162">
        <v>6.1199999999999997E-2</v>
      </c>
      <c r="BL75" s="167">
        <v>3.173</v>
      </c>
      <c r="BM75" s="152"/>
      <c r="BN75" s="151"/>
    </row>
    <row r="76" spans="53:71" ht="15.6" customHeight="1">
      <c r="BA76" s="500"/>
      <c r="BC76" s="175" t="str">
        <f>IF(BD20="NO","",IF(BG20="NO","",IF(BG36="YES","",IF(BG55="YES","","    must be changed to calculate the flow rate over this rectangular weir."))))</f>
        <v/>
      </c>
      <c r="BD76" s="174"/>
      <c r="BE76" s="174"/>
      <c r="BF76" s="174"/>
      <c r="BG76" s="173"/>
      <c r="BI76" s="156"/>
      <c r="BJ76" s="163">
        <v>0.6</v>
      </c>
      <c r="BK76" s="162">
        <v>9.9500000000000005E-2</v>
      </c>
      <c r="BL76" s="167">
        <v>3.1779999999999999</v>
      </c>
      <c r="BM76" s="152"/>
      <c r="BN76" s="151"/>
    </row>
    <row r="77" spans="53:71" ht="15.6" customHeight="1" thickBot="1">
      <c r="BA77" s="500"/>
      <c r="BC77" s="172"/>
      <c r="BD77" s="174"/>
      <c r="BE77" s="174"/>
      <c r="BF77" s="174"/>
      <c r="BG77" s="173"/>
      <c r="BI77" s="156"/>
      <c r="BJ77" s="163">
        <v>0.7</v>
      </c>
      <c r="BK77" s="162">
        <v>0.16020000000000001</v>
      </c>
      <c r="BL77" s="167">
        <v>3.1819999999999999</v>
      </c>
      <c r="BM77" s="152"/>
      <c r="BN77" s="151"/>
    </row>
    <row r="78" spans="53:71" ht="15.6" customHeight="1" thickBot="1">
      <c r="BA78" s="500"/>
      <c r="BC78" s="172" t="s">
        <v>17</v>
      </c>
      <c r="BD78" s="171" t="str">
        <f>IF(BD20="NO","",IF(BG20="NO","",IF(BG36="YES","",IF(BG55="NO","",BF68*(BE12+BF70)*((BE13+0.0009)^1.5)))))</f>
        <v/>
      </c>
      <c r="BE78" s="170" t="s">
        <v>63</v>
      </c>
      <c r="BF78" s="169" t="str">
        <f>IF(BD78="","",BD78*1000*60)</f>
        <v/>
      </c>
      <c r="BG78" s="168" t="s">
        <v>64</v>
      </c>
      <c r="BI78" s="156"/>
      <c r="BJ78" s="163">
        <v>0.8</v>
      </c>
      <c r="BK78" s="162">
        <v>0.23760000000000001</v>
      </c>
      <c r="BL78" s="167">
        <v>3.1890000000000001</v>
      </c>
      <c r="BM78" s="152"/>
      <c r="BN78" s="151"/>
    </row>
    <row r="79" spans="53:71" ht="15.6" customHeight="1" thickBot="1">
      <c r="BA79" s="500"/>
      <c r="BC79" s="166"/>
      <c r="BD79" s="165"/>
      <c r="BE79" s="165"/>
      <c r="BF79" s="165"/>
      <c r="BG79" s="164"/>
      <c r="BI79" s="156"/>
      <c r="BJ79" s="163">
        <v>0.9</v>
      </c>
      <c r="BK79" s="162">
        <v>0.34470000000000001</v>
      </c>
      <c r="BL79" s="161">
        <v>3.2050000000000001</v>
      </c>
      <c r="BM79" s="152"/>
      <c r="BN79" s="151"/>
    </row>
    <row r="80" spans="53:71" ht="15.6" customHeight="1" thickBot="1">
      <c r="BI80" s="156"/>
      <c r="BJ80" s="160">
        <v>1</v>
      </c>
      <c r="BK80" s="159">
        <v>0.4</v>
      </c>
      <c r="BL80" s="158">
        <v>3.22</v>
      </c>
      <c r="BM80" s="152"/>
      <c r="BN80" s="151"/>
    </row>
    <row r="81" spans="55:66" ht="15.6" customHeight="1" thickBot="1">
      <c r="BI81" s="156"/>
      <c r="BJ81" s="155">
        <f>BF62</f>
        <v>0.4</v>
      </c>
      <c r="BK81" s="154">
        <f>VLOOKUP($BJ81,$BJ$73:$BL$80,2)</f>
        <v>1.37E-2</v>
      </c>
      <c r="BL81" s="153">
        <f>VLOOKUP($BJ81,$BJ$73:$BL$80,3)</f>
        <v>3.1640000000000001</v>
      </c>
      <c r="BM81" s="152"/>
      <c r="BN81" s="151"/>
    </row>
    <row r="82" spans="55:66" ht="15.6" customHeight="1" thickBot="1">
      <c r="BC82" s="157" t="s">
        <v>3</v>
      </c>
      <c r="BI82" s="156"/>
      <c r="BJ82" s="155">
        <f>BF63</f>
        <v>0.5</v>
      </c>
      <c r="BK82" s="154">
        <f>VLOOKUP($BJ82,$BJ$73:$BL$80,2)</f>
        <v>6.1199999999999997E-2</v>
      </c>
      <c r="BL82" s="153">
        <f>VLOOKUP($BJ82,$BJ$73:$BL$80,3)</f>
        <v>3.173</v>
      </c>
      <c r="BM82" s="152"/>
      <c r="BN82" s="151"/>
    </row>
    <row r="83" spans="55:66" ht="15.6" customHeight="1" thickBot="1">
      <c r="BI83" s="150"/>
      <c r="BJ83" s="149"/>
      <c r="BK83" s="149"/>
      <c r="BL83" s="149"/>
      <c r="BM83" s="149"/>
      <c r="BN83" s="148"/>
    </row>
    <row r="84" spans="55:66" ht="15.6" customHeight="1">
      <c r="BE84" s="147"/>
    </row>
    <row r="86" spans="55:66" ht="15.6" customHeight="1">
      <c r="BD86" s="145" t="str">
        <f>IF(BG36="Yes","Weir is Fully Contracted",IF(BG55="Yes","Weir is Partially Contracted","Weir is not Contracted"))</f>
        <v>Weir is Fully Contracted</v>
      </c>
    </row>
    <row r="87" spans="55:66" ht="15.6" customHeight="1">
      <c r="BD87" s="145">
        <f>IF(BG36="Yes",BF44/60,IF(BG55="Yes",BF78/60,NA()))</f>
        <v>358.62356733892409</v>
      </c>
      <c r="BE87" s="145" t="s">
        <v>108</v>
      </c>
    </row>
  </sheetData>
  <sheetProtection algorithmName="SHA-512" hashValue="/Hx37FvDxfBQwXEdQ32tPVaG4qDat6X9AbGq18GEU+0pmcsM5K5b9Q/YHYXkUqjy6XL3R9f2VhSyhUzbXoQ8jA==" saltValue="rCsBXV1e/eu4IeFiLRfL5g==" spinCount="100000" sheet="1" formatCells="0" selectLockedCells="1"/>
  <mergeCells count="67">
    <mergeCell ref="BI2:BN2"/>
    <mergeCell ref="BI7:BL7"/>
    <mergeCell ref="BI8:BN8"/>
    <mergeCell ref="BI6:BM6"/>
    <mergeCell ref="BA47:BA79"/>
    <mergeCell ref="BA7:BA15"/>
    <mergeCell ref="BA17:BA24"/>
    <mergeCell ref="BC2:BG2"/>
    <mergeCell ref="BC3:BG3"/>
    <mergeCell ref="BA26:BA45"/>
    <mergeCell ref="BC73:BG73"/>
    <mergeCell ref="BC58:BG58"/>
    <mergeCell ref="BC8:BF8"/>
    <mergeCell ref="BC39:BG39"/>
    <mergeCell ref="BC28:BG28"/>
    <mergeCell ref="BI5:BL5"/>
    <mergeCell ref="B1:F1"/>
    <mergeCell ref="G1:AE1"/>
    <mergeCell ref="AF1:AJ1"/>
    <mergeCell ref="B2:F5"/>
    <mergeCell ref="G2:L2"/>
    <mergeCell ref="G4:AE4"/>
    <mergeCell ref="AF4:AJ4"/>
    <mergeCell ref="M2:AE2"/>
    <mergeCell ref="AF2:AJ2"/>
    <mergeCell ref="G3:L3"/>
    <mergeCell ref="M3:AE3"/>
    <mergeCell ref="AF3:AJ3"/>
    <mergeCell ref="AF5:AJ5"/>
    <mergeCell ref="H11:R11"/>
    <mergeCell ref="G5:L5"/>
    <mergeCell ref="M5:S5"/>
    <mergeCell ref="T5:Y5"/>
    <mergeCell ref="Z5:AE5"/>
    <mergeCell ref="H9:R9"/>
    <mergeCell ref="S9:T9"/>
    <mergeCell ref="X9:Z9"/>
    <mergeCell ref="U9:W9"/>
    <mergeCell ref="H10:R10"/>
    <mergeCell ref="S10:T10"/>
    <mergeCell ref="X10:Z10"/>
    <mergeCell ref="U10:W10"/>
    <mergeCell ref="S11:T11"/>
    <mergeCell ref="X11:Z11"/>
    <mergeCell ref="U11:W11"/>
    <mergeCell ref="BP23:BR23"/>
    <mergeCell ref="S19:U19"/>
    <mergeCell ref="U13:W13"/>
    <mergeCell ref="BP14:BR14"/>
    <mergeCell ref="BJ21:BM21"/>
    <mergeCell ref="BP13:BR13"/>
    <mergeCell ref="BP17:BR17"/>
    <mergeCell ref="S13:T13"/>
    <mergeCell ref="H12:R12"/>
    <mergeCell ref="S12:T12"/>
    <mergeCell ref="X12:Z12"/>
    <mergeCell ref="BS13:BU13"/>
    <mergeCell ref="P19:R19"/>
    <mergeCell ref="BP16:BR16"/>
    <mergeCell ref="BP15:BR15"/>
    <mergeCell ref="X13:Z13"/>
    <mergeCell ref="H13:R13"/>
    <mergeCell ref="BS14:BU14"/>
    <mergeCell ref="BS15:BU15"/>
    <mergeCell ref="BS16:BU16"/>
    <mergeCell ref="BS17:BU17"/>
    <mergeCell ref="U12:W12"/>
  </mergeCells>
  <dataValidations disablePrompts="1" count="2">
    <dataValidation operator="greaterThanOrEqual" allowBlank="1" showInputMessage="1" showErrorMessage="1" errorTitle="Invalid Entry" error="Please enter a value greater than zero._x000a_" sqref="BG30 BG36 BG34 BG32 BF44 BD44 BF51 BF53 BD20 BD51 BD78 BG55 BF60 BF78 BG20" xr:uid="{00000000-0002-0000-0400-000001000000}"/>
    <dataValidation type="decimal" operator="greaterThanOrEqual" allowBlank="1" showInputMessage="1" showErrorMessage="1" errorTitle="Invalid Entry" error="Please enter a value greater than zero._x000a_" sqref="BE10:BE15 BD30 BD32 BD34 BD60 BD53 BF62:BF63" xr:uid="{00000000-0002-0000-0400-000000000000}">
      <formula1>0</formula1>
    </dataValidation>
  </dataValidations>
  <hyperlinks>
    <hyperlink ref="BF65536:BG65536" r:id="rId1" location="p2001147c9963_32002" display="View Table 3.3.3" xr:uid="{6D4B6CC6-4F0B-48F4-A684-E0B095D21C7A}"/>
    <hyperlink ref="BF65519:BG65519" r:id="rId2" location="p2001147c9963_31001" display="View Table 3.3.1" xr:uid="{AEEAF14F-F1C1-4A7B-8554-DD8C02B55F47}"/>
    <hyperlink ref="BC97" r:id="rId3" location="p200139d89822_98001" display="Table 2-32 in Perry's Chemical Engineers' Handbook, 8th Ed." xr:uid="{DD7A672F-A6F4-48C3-9A6E-316690CE42BC}"/>
    <hyperlink ref="BC107" r:id="rId4" location="p200139d89822_98001" display="Table 2-32 in Perry's Chemical Engineers' Handbook, 8th Ed." xr:uid="{96720699-6188-43F6-9786-87D99B672318}"/>
    <hyperlink ref="BC97:BD97" r:id="rId5" display="Table 3.3.3" xr:uid="{9EE2E195-1BE3-4A07-8DA2-7C1E37C3266C}"/>
    <hyperlink ref="BA113" r:id="rId6" location="p2001147c9963_48001" display="Table 21.3" xr:uid="{B084BE64-8763-4B42-B12B-ECC6A113A587}"/>
    <hyperlink ref="BA100" r:id="rId7" display="Table 3.3.9" xr:uid="{95960DB1-3C07-4896-9DE6-A912BA5F845C}"/>
    <hyperlink ref="BA112" r:id="rId8" location="p2001147c9963_48002" display="Table 3.3.9" xr:uid="{74224618-5EE9-4EFF-91E5-DD46B628AA91}"/>
    <hyperlink ref="BA99" r:id="rId9" display="Table 3.3.9" xr:uid="{DA963D63-6667-44D4-B35C-B91DF755CC95}"/>
    <hyperlink ref="BC115" r:id="rId10" location="p2001147c9963_48001" display="Table 2-313 in Perry's Chemical Engineers' Handbook, 8th Ed." xr:uid="{B973EDFB-E0A8-4B0D-8CAE-4FFF34496D97}"/>
    <hyperlink ref="BC123" r:id="rId11" display="Table 2-313 in Perry's Chemical Engineers' Handbook, 8th Ed." xr:uid="{DD3EE57C-B074-430E-9221-EA01D9E730F9}"/>
    <hyperlink ref="BC131" r:id="rId12" location="p2001147c9963_32002" display="Table 2-313 in Perry's Chemical Engineers' Handbook, 8th Ed." xr:uid="{A05FF310-8AC1-4771-AAA0-85C0CE2B0B75}"/>
    <hyperlink ref="BV19" r:id="rId13" location="p2001147c9963_48002" display="Water Quality &amp; Treatment: A Handbook on Drinking Water, Sixth Edition, 13.3. Precipitative Softening" xr:uid="{F0CC1943-A374-4776-9592-039BF4714C56}"/>
    <hyperlink ref="BV19:CB19" r:id="rId14" location="ch07lev1sec02" display="Water and Wastewater Engineering: Design Principles and Practice, 7.2, Lime-Soda Softening" xr:uid="{2B4849B3-F361-45CC-B3E2-562CB486971F}"/>
    <hyperlink ref="BV21:CA21" r:id="rId15" location="p2001147c9963_48002" display="Standard Handbook of Environmental Engineering, Second Edition, 5.6.12, Softening" xr:uid="{31FB5A45-1E6C-4244-92F1-A60285F07332}"/>
    <hyperlink ref="BV23:CA23" r:id="rId16" location="p200139d89822_98001" display="Standard Handbook of Environmental Engineering, Second Edition, 5.6.12, Softening" xr:uid="{1A566C15-9156-4A8F-B4B0-CAD74FD41B95}"/>
    <hyperlink ref="BV25:CC25" r:id="rId17" display="Water Quality &amp; Treatment: A Handbook on Drinking Water, Sixth Edition, 13.3. Precipitative Softening" xr:uid="{42629FDA-6150-45A3-8292-C1B857E927E2}"/>
    <hyperlink ref="BF65520:BG65520" r:id="rId18" display="View Table 3.3.1" xr:uid="{1E83CB92-2259-447A-A724-8C0375E521B0}"/>
    <hyperlink ref="BC98" r:id="rId19" location="p2000a1f599621_22001" display="Table 2-32 in Perry's Chemical Engineers' Handbook, 8th Ed." xr:uid="{8D197EC9-2944-4E5A-BC57-300815FDE580}"/>
    <hyperlink ref="BC108" r:id="rId20" display="Table 2-32 in Perry's Chemical Engineers' Handbook, 8th Ed." xr:uid="{1680CFCA-1124-473B-A06C-4BF5AB881DD6}"/>
    <hyperlink ref="BC98:BD98" r:id="rId21" display="Table 3.3.3" xr:uid="{D5E47036-AA96-4565-8DF5-E26F53C3DA35}"/>
    <hyperlink ref="BA114" r:id="rId22" display="Table 21.3" xr:uid="{BB5F8BAD-AC77-4D4E-B2A6-E3D38D030BE1}"/>
    <hyperlink ref="BA101" r:id="rId23" location="p2001147c9963_48002" display="Table 3.3.9" xr:uid="{FF670882-608C-4D17-AD90-E2B806255A5F}"/>
    <hyperlink ref="BC116" r:id="rId24" location="p2001147c9963_31001" display="Table 2-313 in Perry's Chemical Engineers' Handbook, 8th Ed." xr:uid="{814A5E25-5204-4C06-9294-66E79DFEF678}"/>
    <hyperlink ref="BC124" r:id="rId25" display="Table 2-313 in Perry's Chemical Engineers' Handbook, 8th Ed." xr:uid="{F2D90EB0-D9A7-48A8-866E-FD2D1970AE7C}"/>
    <hyperlink ref="BC132" r:id="rId26" display="Table 2-313 in Perry's Chemical Engineers' Handbook, 8th Ed." xr:uid="{456CA3FA-1F03-439E-8561-A36638610892}"/>
    <hyperlink ref="BV20" r:id="rId27" display="Water Quality &amp; Treatment: A Handbook on Drinking Water, Sixth Edition, 13.3. Precipitative Softening" xr:uid="{3E3AE6FF-1533-4063-9249-A1DDDC3E333E}"/>
    <hyperlink ref="BV20:CB20" r:id="rId28" location="ch07lev1sec02" display="Water and Wastewater Engineering: Design Principles and Practice, 7.2, Lime-Soda Softening" xr:uid="{23165508-F9C8-44B9-8134-E63F882F23D7}"/>
    <hyperlink ref="BV22:CA22" r:id="rId29" display="Standard Handbook of Environmental Engineering, Second Edition, 5.6.12, Softening" xr:uid="{8A849AD9-161E-43D1-B46D-541EB4437E5C}"/>
    <hyperlink ref="BV24:CA24" r:id="rId30" location="p200139d89822_427001" display="Standard Handbook of Environmental Engineering, Second Edition, 5.6.12, Softening" xr:uid="{F81BE526-A9D8-4FAD-9920-870DA8348E68}"/>
    <hyperlink ref="BV26:CC26" r:id="rId31" location="p2001147c9963_31001" display="Water Quality &amp; Treatment: A Handbook on Drinking Water, Sixth Edition, 13.3. Precipitative Softening" xr:uid="{6941B3A9-856A-4308-8893-8486ACC3BFBF}"/>
    <hyperlink ref="BF65521:BG65521" r:id="rId32" location="p2001c2f699713_12001" display="View Table 3.3.1" xr:uid="{0BB17D0A-796A-45EA-B736-F606D5FFBFB3}"/>
    <hyperlink ref="BC99" r:id="rId33" location="ch07lev1sec02" display="Table 2-32 in Perry's Chemical Engineers' Handbook, 8th Ed." xr:uid="{9217EDC7-A8D3-4FE6-B310-AC16594F642E}"/>
    <hyperlink ref="BC109" r:id="rId34" location="p2000a1f99975_118001" display="Table 2-32 in Perry's Chemical Engineers' Handbook, 8th Ed." xr:uid="{DF9251B0-F167-4E87-95F8-C21CABF9D731}"/>
    <hyperlink ref="BC99:BD99" r:id="rId35" location="ch13lev1sec03" display="Table 3.3.3" xr:uid="{A9ED4FC6-BC1C-4E56-BB89-4E4C302AB66B}"/>
    <hyperlink ref="BA115" r:id="rId36" location="p2001c2f699713_12001" display="Table 21.3" xr:uid="{34499862-1A94-42F5-8872-D9910F7B8030}"/>
    <hyperlink ref="BA102" r:id="rId37" location="p2001147c9963_32002" display="Table 3.3.9" xr:uid="{BE5D28F1-0869-4366-BEAA-C15C394A0D64}"/>
    <hyperlink ref="BC117" r:id="rId38" location="p2001147c9963_31001" display="Table 2-313 in Perry's Chemical Engineers' Handbook, 8th Ed." xr:uid="{1378CA2C-4925-4E66-9E4A-1A25830E1862}"/>
    <hyperlink ref="BC125" r:id="rId39" display="Table 2-313 in Perry's Chemical Engineers' Handbook, 8th Ed." xr:uid="{76563C83-AA56-4836-ADF2-C38E8D96D0B7}"/>
    <hyperlink ref="BC133" r:id="rId40" display="Table 2-313 in Perry's Chemical Engineers' Handbook, 8th Ed." xr:uid="{903B2C21-D9D1-4839-9E38-26EE7647398B}"/>
    <hyperlink ref="BV21" r:id="rId41" location="p2001147c9963_31001" display="Water Quality &amp; Treatment: A Handbook on Drinking Water, Sixth Edition, 13.3. Precipitative Softening" xr:uid="{A66D2110-E6C9-4C41-A104-78E4F02123BC}"/>
    <hyperlink ref="BV21:CB21" r:id="rId42" location="ch07lev1sec02" display="Water and Wastewater Engineering: Design Principles and Practice, 7.2, Lime-Soda Softening" xr:uid="{D038B465-B037-4696-9ACC-58503C229D62}"/>
    <hyperlink ref="BV25:CA25" r:id="rId43" location="p2001147c9963_48002" display="Standard Handbook of Environmental Engineering, Second Edition, 5.6.12, Softening" xr:uid="{F51668E2-6BF5-4330-A150-C27E68C5EC26}"/>
    <hyperlink ref="BV27:CC27" r:id="rId44" display="Water Quality &amp; Treatment: A Handbook on Drinking Water, Sixth Edition, 13.3. Precipitative Softening" xr:uid="{2B198E1D-19DC-4B41-AF43-A5FBE92C7EF1}"/>
    <hyperlink ref="BF65522:BG65522" r:id="rId45" display="View Table 3.3.1" xr:uid="{28739E96-651B-4D25-A90B-EA5A51A176BA}"/>
    <hyperlink ref="BC100" r:id="rId46" location="p2000a1f599621_22001" display="Table 2-32 in Perry's Chemical Engineers' Handbook, 8th Ed." xr:uid="{956C78C6-E469-4288-A63B-5798610A6941}"/>
    <hyperlink ref="BC110" r:id="rId47" display="Table 2-313 in Perry's Chemical Engineers' Handbook, 8th Ed." xr:uid="{D34A8167-50B3-43D8-97F1-5BB172FD6C8E}"/>
    <hyperlink ref="BC100:BD100" r:id="rId48" location="p2000a1f599621_22001" display="Table 3.3.3" xr:uid="{2E35319B-D92E-427B-BDAE-D6041885DCB4}"/>
    <hyperlink ref="BA116" r:id="rId49" display="Table 21.3" xr:uid="{FD232F4D-1A84-4F2F-B7F2-FBFF9C0536C7}"/>
    <hyperlink ref="BA103" r:id="rId50" display="Table 3.3.9" xr:uid="{01113EFA-6A60-4586-8C28-DEF967063884}"/>
    <hyperlink ref="BC118" r:id="rId51" display="Table 2-313 in Perry's Chemical Engineers' Handbook, 8th Ed." xr:uid="{F95F7D27-DABD-4DE5-9CF0-7E5C26265BC8}"/>
    <hyperlink ref="BC126" r:id="rId52" display="Table 2-313 in Perry's Chemical Engineers' Handbook, 8th Ed." xr:uid="{B109ECC0-4C01-4E5A-91E9-6D7784E0F293}"/>
    <hyperlink ref="BC134" r:id="rId53" location="p2000a1f599621_22001" display="Table 2-313 in Perry's Chemical Engineers' Handbook, 8th Ed." xr:uid="{C07F056B-C902-4DBD-8E78-37D20754A889}"/>
    <hyperlink ref="BV22" r:id="rId54" location="p200139d89822_427001" display="Water Quality &amp; Treatment: A Handbook on Drinking Water, Sixth Edition, 13.3. Precipitative Softening" xr:uid="{006011F8-A046-4491-BBC3-951DE4786523}"/>
    <hyperlink ref="BV22:CB22" r:id="rId55" location="ch07lev1sec02" display="Water and Wastewater Engineering: Design Principles and Practice, 7.2, Lime-Soda Softening" xr:uid="{F863DF84-BC7F-47AA-AED6-6E9329D4A9AF}"/>
    <hyperlink ref="BV26:CA26" r:id="rId56" location="p2001147c9963_31001" display="Standard Handbook of Environmental Engineering, Second Edition, 5.6.12, Softening" xr:uid="{9BDC6AAF-6B98-4E3B-BEAF-D929DB880DD5}"/>
    <hyperlink ref="BV28:CC28" r:id="rId57" location="p2000a1f99975_118001" display="Water Quality &amp; Treatment: A Handbook on Drinking Water, Sixth Edition, 13.3. Precipitative Softening" xr:uid="{E5DEC8C0-643B-4774-AB72-9D144074D36D}"/>
    <hyperlink ref="BF65523:BG65523" r:id="rId58" location="p2001147c9963_48002" display="View Table 3.3.1" xr:uid="{08D338F8-5A9A-4F80-B485-5DFF7BDC40A1}"/>
    <hyperlink ref="BC101" r:id="rId59" location="p200139d899702_1001" display="Table 2-32 in Perry's Chemical Engineers' Handbook, 8th Ed." xr:uid="{F092D3ED-A41F-4614-AB32-EB0F2A48059A}"/>
    <hyperlink ref="BC111" r:id="rId60" location="p200139d899702_1001" display="Table 2-313 in Perry's Chemical Engineers' Handbook, 8th Ed." xr:uid="{4297DDE4-A12E-4F66-B7F4-D97108010669}"/>
    <hyperlink ref="BC101:BD101" r:id="rId61" location="p2000a1f599621_46001" display="Table 3.3.3" xr:uid="{4E8588ED-37B0-4C30-A751-C5524BDB8414}"/>
    <hyperlink ref="BA117" r:id="rId62" location="p2001147c9963_31001" display="Table 21.3" xr:uid="{F029A74C-F067-42A2-9957-E59F58C3DB9A}"/>
    <hyperlink ref="BA104" r:id="rId63" location="p200139d89822_98001" display="Table 3.3.9" xr:uid="{462D20DA-47A4-4480-99EB-8C890AC9DC12}"/>
    <hyperlink ref="BC119" r:id="rId64" location="p200139d89822_98001" display="Table 2-313 in Perry's Chemical Engineers' Handbook, 8th Ed." xr:uid="{B6EAAABF-0C56-49D2-B151-66EDE900E0B7}"/>
    <hyperlink ref="BC127" r:id="rId65" location="p2001147c9963_48002" display="Table 2-313 in Perry's Chemical Engineers' Handbook, 8th Ed." xr:uid="{0E3C08B0-DCC1-40DE-8AE4-B7F3618F02A3}"/>
    <hyperlink ref="BC135" r:id="rId66" location="p2001147c9963_48001" display="Table 2-313 in Perry's Chemical Engineers' Handbook, 8th Ed." xr:uid="{BEC5C871-7E89-4645-9FA7-A7DBECB51E46}"/>
    <hyperlink ref="BV23" r:id="rId67" location="p2000a1f599621_22002" display="Water Quality &amp; Treatment: A Handbook on Drinking Water, Sixth Edition, 13.3. Precipitative Softening" xr:uid="{7E1A5F55-B811-4C0F-B390-D4878FDC851E}"/>
    <hyperlink ref="BV23:CB23" r:id="rId68" location="ch07lev1sec02" display="Water and Wastewater Engineering: Design Principles and Practice, 7.2, Lime-Soda Softening" xr:uid="{8998035A-43F7-46CA-8635-2DF1467DCBB6}"/>
    <hyperlink ref="BV27:CA27" r:id="rId69" display="Standard Handbook of Environmental Engineering, Second Edition, 5.6.12, Softening" xr:uid="{23FEEA9A-2B4E-4901-B985-D03FCAC27881}"/>
    <hyperlink ref="BV29:CC29" r:id="rId70" location="p2001147c9963_48001" display="Water Quality &amp; Treatment: A Handbook on Drinking Water, Sixth Edition, 13.3. Precipitative Softening" xr:uid="{704D8C9E-4F2F-461A-B4CC-2829C9660DC9}"/>
    <hyperlink ref="BF65524:BG65524" r:id="rId71" location="p2001147c9963_31001" display="View Table 3.3.1" xr:uid="{4AF02398-6615-47F5-AD48-EC00A52EEBC4}"/>
    <hyperlink ref="BC102" r:id="rId72" location="p2001147c9963_32002" display="Table 2-32 in Perry's Chemical Engineers' Handbook, 8th Ed." xr:uid="{04D92B25-7077-4DBD-8A46-D60219021C15}"/>
    <hyperlink ref="BC112" r:id="rId73" location="p200139d89822_427001" display="Table 2-313 in Perry's Chemical Engineers' Handbook, 8th Ed." xr:uid="{676FC17F-B66D-4923-B09A-9EA6CBDFAEDC}"/>
    <hyperlink ref="BC102:BD102" r:id="rId74" location="p200139d89822_427001" display="Table 3.3.3" xr:uid="{2ADA1222-B6BF-4C8F-B38E-06B76CCE3A8A}"/>
    <hyperlink ref="BA118" r:id="rId75" location="p200139d89822_427001" display="Table 21.3" xr:uid="{9DB90E35-46DA-4254-92BE-F32C1D0E3AC2}"/>
    <hyperlink ref="BA105" r:id="rId76" location="ch07lev1sec02" display="Table 3.3.9" xr:uid="{6E26D5D0-2A7B-47E2-8D3C-9983541CF650}"/>
    <hyperlink ref="BC120" r:id="rId77" location="p2000a1f99975_118001" display="Table 2-313 in Perry's Chemical Engineers' Handbook, 8th Ed." xr:uid="{BC8475A7-DBAA-4A78-9047-1C67DFAAC04B}"/>
    <hyperlink ref="BC128" r:id="rId78" location="p2001c2f699713_12001" display="Table 2-313 in Perry's Chemical Engineers' Handbook, 8th Ed." xr:uid="{552B9452-927D-40F1-B48B-2C705DA334EF}"/>
    <hyperlink ref="BC136" r:id="rId79" location="ch07lev1sec02" display="Table 2-313 in Perry's Chemical Engineers' Handbook, 8th Ed." xr:uid="{BFE7FE04-1647-460D-A1DF-A69C16BBCD54}"/>
    <hyperlink ref="BV24" r:id="rId80" location="p2001c2f699713_12001" display="Water Quality &amp; Treatment: A Handbook on Drinking Water, Sixth Edition, 13.3. Precipitative Softening" xr:uid="{419FF90E-3D2C-444A-B42D-8AE15FF4BDAB}"/>
    <hyperlink ref="BV24:CB24" r:id="rId81" location="p2001147c9963_32002" display="Water and Wastewater Engineering: Design Principles and Practice, 7.2, Lime-Soda Softening" xr:uid="{6F7AA987-E210-4021-9F37-FD9D1AB977AF}"/>
    <hyperlink ref="BV28:CA28" r:id="rId82" location="p200139d89822_427001" display="Standard Handbook of Environmental Engineering, Second Edition, 5.6.12, Softening" xr:uid="{3B98F9B3-BDAE-4EAB-9B89-2F54A1D46315}"/>
    <hyperlink ref="BV30:CC30" r:id="rId83" location="p2001147c9963_48002" display="Water Quality &amp; Treatment: A Handbook on Drinking Water, Sixth Edition, 13.3. Precipitative Softening" xr:uid="{F08DF456-F095-4AF3-9180-006B3C37F171}"/>
    <hyperlink ref="BF65525:BG65525" r:id="rId84" display="View Table 3.3.1" xr:uid="{20610186-0C57-4823-B1B4-B375A2EC7343}"/>
    <hyperlink ref="BC103" r:id="rId85" location="p2001147c9963_32002" display="Table 2-32 in Perry's Chemical Engineers' Handbook, 8th Ed." xr:uid="{589833B5-EDE3-4C97-B57F-5EE8AB0A92F7}"/>
    <hyperlink ref="BC113" r:id="rId86" location="p2000a1f599621_22002" display="Table 2-313 in Perry's Chemical Engineers' Handbook, 8th Ed." xr:uid="{E059773C-E626-4083-A12A-7A5B8EEB3D72}"/>
    <hyperlink ref="BC103:BD103" r:id="rId87" location="p2001147c9963_48002" display="Table 3.3.3" xr:uid="{C004DCA0-F6A3-4766-B70A-276CAFCC74D8}"/>
    <hyperlink ref="BA119" r:id="rId88" display="Table 21.3" xr:uid="{5F70D157-0D99-4C08-86F7-BE2A9E4B0498}"/>
    <hyperlink ref="BA106" r:id="rId89" location="p2001147c9963_48001" display="Table 3.3.9" xr:uid="{92E62C48-62EF-45BD-AC1A-D267683F7694}"/>
    <hyperlink ref="BC121" r:id="rId90" display="Table 2-313 in Perry's Chemical Engineers' Handbook, 8th Ed." xr:uid="{71679E7C-09E8-4A50-B197-84012BC2A6B9}"/>
    <hyperlink ref="BC129" r:id="rId91" location="p2000a1f599621_22001" display="Table 2-313 in Perry's Chemical Engineers' Handbook, 8th Ed." xr:uid="{7B5D2EA5-700B-4378-B0C4-FBD3021BD837}"/>
    <hyperlink ref="BC137" r:id="rId92" display="Table 2-313 in Perry's Chemical Engineers' Handbook, 8th Ed." xr:uid="{4438DFAA-284E-47E8-9C8C-99540A3356E9}"/>
    <hyperlink ref="BV25" r:id="rId93" display="Water Quality &amp; Treatment: A Handbook on Drinking Water, Sixth Edition, 13.3. Precipitative Softening" xr:uid="{2D00C026-CC6D-4548-97D0-5F22325DADFC}"/>
    <hyperlink ref="BV25:CB25" r:id="rId94" display="Water and Wastewater Engineering: Design Principles and Practice, 7.2, Lime-Soda Softening" xr:uid="{18D6D188-FC93-4C7E-9826-C3DF53927CBD}"/>
    <hyperlink ref="BV29:CA29" r:id="rId95" location="ch07lev1sec02" display="Standard Handbook of Environmental Engineering, Second Edition, 5.6.12, Softening" xr:uid="{B02FB146-73BD-4FDC-9770-5232A920C5F6}"/>
    <hyperlink ref="BV31:CC31" r:id="rId96" location="p2001147c9963_31001" display="Water Quality &amp; Treatment: A Handbook on Drinking Water, Sixth Edition, 13.3. Precipitative Softening" xr:uid="{F3E26D8C-DFA2-469B-BE26-3D6CC772D045}"/>
    <hyperlink ref="BF65526:BG65526" r:id="rId97" location="ch13lev1sec03" display="View Table 3.3.1" xr:uid="{ACC64D74-AFF4-4E3F-881A-0841823A3AA3}"/>
    <hyperlink ref="BC104" r:id="rId98" location="p2001c2f699713_12001" display="Table 2-32 in Perry's Chemical Engineers' Handbook, 8th Ed." xr:uid="{12515399-9A85-4BCC-BF4E-B025DC84EF14}"/>
    <hyperlink ref="BC114" r:id="rId99" location="p2001147c9963_32002" display="Table 2-313 in Perry's Chemical Engineers' Handbook, 8th Ed." xr:uid="{267BA0D9-33CF-480B-9861-CBC6DCE18076}"/>
    <hyperlink ref="BC104:BD104" r:id="rId100" location="p2001147c9963_31001" display="Table 3.3.3" xr:uid="{0F7F897A-D0D3-45DE-A557-12A24203B9EE}"/>
    <hyperlink ref="BA120" r:id="rId101" display="Table 21.3" xr:uid="{B5BB55B1-64AC-4817-A203-12319F703C66}"/>
    <hyperlink ref="BA107" r:id="rId102" location="p2001147c9963_48002" display="Table 3.3.9" xr:uid="{98F3AF3D-E60E-4544-A45C-80C19FEF9951}"/>
    <hyperlink ref="BC122" r:id="rId103" location="p2000a1f599721_41001" display="Table 2-313 in Perry's Chemical Engineers' Handbook, 8th Ed." xr:uid="{A166F29A-9244-4EF8-8910-00DD22398F2E}"/>
    <hyperlink ref="BC130" r:id="rId104" location="p200139d899702_1001" display="Table 2-313 in Perry's Chemical Engineers' Handbook, 8th Ed." xr:uid="{ED9469E6-0ACE-4323-850A-004EBC106D9E}"/>
    <hyperlink ref="BC138" r:id="rId105" location="p200139d899702_1001" display="Table 2-313 in Perry's Chemical Engineers' Handbook, 8th Ed." xr:uid="{8A0D22F7-F654-479B-BF25-E720AA3D27E9}"/>
    <hyperlink ref="BV26" r:id="rId106" location="p2001147c9963_31001" display="Water Quality &amp; Treatment: A Handbook on Drinking Water, Sixth Edition, 13.3. Precipitative Softening" xr:uid="{2ECA2CF4-6CB8-49FA-BA7A-2E968D7F605C}"/>
    <hyperlink ref="BV26:CB26" r:id="rId107" location="p200139d89822_98001" display="Water and Wastewater Engineering: Design Principles and Practice, 7.2, Lime-Soda Softening" xr:uid="{40F57004-6F53-4BFF-BE72-124E9DB7EBF0}"/>
    <hyperlink ref="BV30:CA30" r:id="rId108" location="p2000a1f599621_22002" display="Standard Handbook of Environmental Engineering, Second Edition, 5.6.12, Softening" xr:uid="{1918AA24-F06E-4E1E-AF2B-D857D5F0AC9C}"/>
    <hyperlink ref="BV32:CC32" r:id="rId109" display="Water Quality &amp; Treatment: A Handbook on Drinking Water, Sixth Edition, 13.3. Precipitative Softening" xr:uid="{65765DDE-6F5E-4A74-9BD6-88C29519BF6E}"/>
    <hyperlink ref="BF65527:BG65527" r:id="rId110" display="View Table 3.3.1" xr:uid="{136005C7-3FED-4F92-AC65-B3F0E9D13160}"/>
    <hyperlink ref="BC105" r:id="rId111" display="Table 2-32 in Perry's Chemical Engineers' Handbook, 8th Ed." xr:uid="{D65DEF7E-94A1-46AE-A9C7-FDC3569EC7EB}"/>
    <hyperlink ref="BC105:BD105" r:id="rId112" location="p2001147c9963_48001" display="Table 3.3.3" xr:uid="{70551AD5-98A5-4A98-8E93-4CC441D70321}"/>
    <hyperlink ref="BA121" r:id="rId113" display="Table 21.3" xr:uid="{74E6EADB-1F08-42C9-B37F-8034707048B8}"/>
    <hyperlink ref="BA108" r:id="rId114" location="p2000a1f599621_22001" display="Table 3.3.9" xr:uid="{5225B6CC-A95E-4F90-9575-FD738570AE5F}"/>
    <hyperlink ref="BC139" r:id="rId115" location="p2001147c9963_31001" display="Table 2-313 in Perry's Chemical Engineers' Handbook, 8th Ed." xr:uid="{EAB022D2-ADE5-4A48-941A-8519D023952F}"/>
    <hyperlink ref="BV27" r:id="rId116" location="p200139d89822_427001" display="Water Quality &amp; Treatment: A Handbook on Drinking Water, Sixth Edition, 13.3. Precipitative Softening" xr:uid="{E51BFADA-869A-40F4-AF08-AC0F38FA3570}"/>
    <hyperlink ref="BV27:CB27" r:id="rId117" location="p200139d89822_427001" display="Water and Wastewater Engineering: Design Principles and Practice, 7.2, Lime-Soda Softening" xr:uid="{3E84FD16-EA18-41D0-88BB-3D3049925730}"/>
    <hyperlink ref="BV31:CA31" r:id="rId118" location="p2000a1f99975_118001" display="Standard Handbook of Environmental Engineering, Second Edition, 5.6.12, Softening" xr:uid="{D4F7F24A-4A4D-46E0-A431-681AFA72226F}"/>
    <hyperlink ref="BV33:CC33" r:id="rId119" location="p2001c2f699713_12001" display="Water Quality &amp; Treatment: A Handbook on Drinking Water, Sixth Edition, 13.3. Precipitative Softening" xr:uid="{12318662-5F58-4FC7-A277-7625194949C1}"/>
    <hyperlink ref="BF65528:BG65528" r:id="rId120" location="p200139d899702_1001" display="View Table 3.3.1" xr:uid="{DF18D20B-F8B6-4F2B-B49E-3C6B4D636D7A}"/>
    <hyperlink ref="BC106" r:id="rId121" location="p200139d899702_1001" display="Table 2-32 in Perry's Chemical Engineers' Handbook, 8th Ed." xr:uid="{C88855DF-5252-41BD-8CB7-BB65E4CA9AF2}"/>
    <hyperlink ref="BC106:BD106" r:id="rId122" location="p2000a1f599621_46001" display="Table 3.3.3" xr:uid="{CDB3105B-F322-4DD5-974D-1D74548C2476}"/>
    <hyperlink ref="BA122" r:id="rId123" location="p2000af129973_11001" display="Table 21.3" xr:uid="{6ECAF87A-C7BB-48C8-88AB-5768F321B181}"/>
    <hyperlink ref="BA109" r:id="rId124" location="p2001147c9963_31001" display="Table 3.3.9" xr:uid="{AFB61330-D7D2-429C-ADBB-4E41C4A229AE}"/>
    <hyperlink ref="BC140" r:id="rId125" location="p200139d89822_98001" display="Table 2-313 in Perry's Chemical Engineers' Handbook, 8th Ed." xr:uid="{B3FA5F08-00E1-41D5-B9F8-0978E953EE69}"/>
    <hyperlink ref="BV28" r:id="rId126" display="Water Quality &amp; Treatment: A Handbook on Drinking Water, Sixth Edition, 13.3. Precipitative Softening" xr:uid="{56B36A2D-FA14-466C-8B4F-E9E75B8C1751}"/>
    <hyperlink ref="BV28:CB28" r:id="rId127" location="p2001147c9963_32002" display="Water and Wastewater Engineering: Design Principles and Practice, 7.2, Lime-Soda Softening" xr:uid="{61A95F65-EBDB-49B9-88DB-B71CA3E9D7F8}"/>
    <hyperlink ref="BV32:CA32" r:id="rId128" location="p2000a1f599621_22001" display="Standard Handbook of Environmental Engineering, Second Edition, 5.6.12, Softening" xr:uid="{8A6D9BC5-284A-420A-A476-4AF658645754}"/>
    <hyperlink ref="BV34:CC34" r:id="rId129" location="p2001147c9963_48001" display="Water Quality &amp; Treatment: A Handbook on Drinking Water, Sixth Edition, 13.3. Precipitative Softening" xr:uid="{4712E2F3-9E63-448C-A56F-065C303B836A}"/>
    <hyperlink ref="BF65529:BG65529" r:id="rId130" location="p2001147c9963_31001" display="View Table 3.3.1" xr:uid="{C6128FA5-E82C-4C13-AA09-BDB051459BE9}"/>
    <hyperlink ref="BC107:BD107" r:id="rId131" location="p2001147c9963_32002" display="Table 3.3.3" xr:uid="{526663F7-D220-475E-9500-443EF4671B65}"/>
    <hyperlink ref="BA123" r:id="rId132" location="p200139d89822_427001" display="Table 21.3" xr:uid="{46838364-F904-4E57-9684-D3EF09652D4C}"/>
    <hyperlink ref="BA110" r:id="rId133" location="p200139d89822_427001" display="Table 3.3.9" xr:uid="{8EAD4F57-069B-430F-9888-ECA55C660510}"/>
    <hyperlink ref="BC141" r:id="rId134" location="p200139d89822_427001" display="Table 2-313 in Perry's Chemical Engineers' Handbook, 8th Ed." xr:uid="{7DA7AEBC-C4AB-45A9-A479-EE3C4C10B00D}"/>
    <hyperlink ref="BV29" r:id="rId135" location="p2001c2f699713_12001" display="Water Quality &amp; Treatment: A Handbook on Drinking Water, Sixth Edition, 13.3. Precipitative Softening" xr:uid="{2EE10794-5961-4FC2-A85E-1C22D0535E67}"/>
    <hyperlink ref="BV29:CB29" r:id="rId136" location="ch07lev1sec02" display="Water and Wastewater Engineering: Design Principles and Practice, 7.2, Lime-Soda Softening" xr:uid="{D592D510-BF3A-4A83-A770-0A51BCB4FD5C}"/>
    <hyperlink ref="BV33:CA33" r:id="rId137" location="p2001147c9963_32002" display="Standard Handbook of Environmental Engineering, Second Edition, 5.6.12, Softening" xr:uid="{F33F72AB-5C49-4AE4-A5E6-4377DDF4E423}"/>
    <hyperlink ref="BV35:CC35" r:id="rId138" location="p2001c2f699713_12001" display="Water Quality &amp; Treatment: A Handbook on Drinking Water, Sixth Edition, 13.3. Precipitative Softening" xr:uid="{C03DDA24-D982-4DB1-A593-46EA1AED501D}"/>
    <hyperlink ref="BF65530:BG65530" r:id="rId139" location="p2001147c9963_31001" display="View Table 3.3.1" xr:uid="{247A87CD-F6C6-4FEC-9729-DCF7411AFCD4}"/>
    <hyperlink ref="BC108:BD108" r:id="rId140" location="p200139d89822_98001" display="Table 3.3.3" xr:uid="{2B7B7E0C-D670-46EE-BB87-E715512CFFFA}"/>
    <hyperlink ref="BA124" r:id="rId141" location="p200139d89822_427001" display="Table 21.3" xr:uid="{A436182E-4E17-41B9-BF70-BD92FCC5E899}"/>
    <hyperlink ref="BA111" r:id="rId142" display="Table 3.3.9" xr:uid="{44FDB32F-A03B-41C4-8DC9-B2E9490AED81}"/>
    <hyperlink ref="BC142" r:id="rId143" location="p2001147c9963_32002" display="Table 2-313 in Perry's Chemical Engineers' Handbook, 8th Ed." xr:uid="{7D4FE0DC-B554-4278-8028-3BBA0D08DDD0}"/>
    <hyperlink ref="BV30" r:id="rId144" location="p2001147c9963_48002" display="Water Quality &amp; Treatment: A Handbook on Drinking Water, Sixth Edition, 13.3. Precipitative Softening" xr:uid="{7D7BAA45-C289-4A6A-819E-0E96A735C301}"/>
    <hyperlink ref="BV30:CB30" r:id="rId145" display="Water and Wastewater Engineering: Design Principles and Practice, 7.2, Lime-Soda Softening" xr:uid="{3F4084AE-9442-4E57-9C84-0A27BEF50190}"/>
    <hyperlink ref="BV34:CA34" r:id="rId146" display="Water Treatment Plant Design, Fifth Edition, 13.3. Softening Processes" xr:uid="{3098B9DC-6D55-4D16-A28B-4BF103CA58AA}"/>
    <hyperlink ref="BV36:CC36" r:id="rId147" location="p2000a1f599621_22001" display="Water Quality &amp; Treatment: A Handbook on Drinking Water, Sixth Edition, 13.3. Precipitative Softening" xr:uid="{F396E008-C839-4900-A46B-757568BEF14A}"/>
    <hyperlink ref="BF65531:BG65531" r:id="rId148" location="p200139d89822_427001" display="View Table 3.3.1" xr:uid="{85D3A223-2CA7-4C73-9F01-C7DB9125F6E6}"/>
    <hyperlink ref="BC109:BD109" r:id="rId149" location="ch07lev1sec02" display="Table 3.3.3" xr:uid="{7E09FB0B-CB3F-4FB5-AFEE-9501340070AB}"/>
    <hyperlink ref="BA125" r:id="rId150" location="p2000a1f99975_118001" display="Table 21.3" xr:uid="{E2EA2DF6-CF51-4D01-BBE1-D1EF1C1BC17E}"/>
    <hyperlink ref="BC143" r:id="rId151" location="p2001c2f699713_12001" display="Table 2-313 in Perry's Chemical Engineers' Handbook, 8th Ed." xr:uid="{ECFE8467-5E0E-4CE6-8DB0-CB6D1DB9CE2B}"/>
    <hyperlink ref="BV31" r:id="rId152" location="ch13lev1sec03" display="Water Quality &amp; Treatment: A Handbook on Drinking Water, Sixth Edition, 13.3. Precipitative Softening" xr:uid="{0DF96F98-3271-4CB0-B524-E78860346929}"/>
    <hyperlink ref="BV31:CB31" r:id="rId153" location="p2001c2f699713_12001" display="Water and Wastewater Engineering: Design Principles and Practice, 7.2, Lime-Soda Softening" xr:uid="{3B930C32-C9E6-4B0F-A5CB-DE51BE158536}"/>
    <hyperlink ref="BV35:CA35" r:id="rId154" location="p2001147c9963_31001" display="Water Treatment Plant Design, Fifth Edition, 13.3. Softening Processes" xr:uid="{4E655A62-CEB2-4924-A74D-F00B02F88FA2}"/>
    <hyperlink ref="BV37:CC37" r:id="rId155" display="Water Quality &amp; Treatment: A Handbook on Drinking Water, Sixth Edition, 13.3. Precipitative Softening" xr:uid="{6511E142-6EFD-4985-8DF2-B6618DA44F3A}"/>
    <hyperlink ref="BJ21" r:id="rId156" location="p200139d899706_9001" display="  Perry's Chemical Engineers' Handbook, 8th Ed, 6.1.4 Incompressible Flow in Pipes and Channels" xr:uid="{9767A57B-E752-45DD-A268-1F1430425540}"/>
    <hyperlink ref="BJ21:BM21" r:id="rId157" location="p200139d8g10_240001vpp" display="  Perry's Chemical Engineers' Handbook, 8th Ed, Eqn 10.39" xr:uid="{D5135839-CD3F-47E3-BA81-C9E40F3896BD}"/>
    <hyperlink ref="BF15" r:id="rId158" location="p2001147c9963_32002" display="View Table 3.3.3" xr:uid="{5E3E3D87-52FE-4BFD-BDC4-AD91DB649C60}"/>
    <hyperlink ref="BI5" r:id="rId159" location="p200139d899706_9001" display="  Perry's Chemical Engineers' Handbook, 8th Ed, 6.1.4 Incompressible Flow in Pipes and Channels" xr:uid="{BBF0D5E4-983C-4914-BA3D-E48979BC1A87}"/>
    <hyperlink ref="BI5:BL5" r:id="rId160" location="p200139d899710_23002" display="  Perry's Chemical Engineers' Handbook, 8th Ed, 10.1.18 Wiers" xr:uid="{88983211-5526-4FEC-A0F6-07FEB1658909}"/>
    <hyperlink ref="BI6" r:id="rId161" location="p2001147c9973_59001" display="  Mark's Standard Handbook for Mechanical Engineers, 11th Ed..3.3.16 Open-Channel Flow" xr:uid="{7AB7035A-1363-4075-867E-6CEC14C2F31C}"/>
    <hyperlink ref="BI6:BM6" r:id="rId162" location="p20019d2e9970329001" display="  Civil Engineering Formulas, 2nd Ed, 12.20 Weirs" xr:uid="{33D046A1-E8B3-421D-ADF0-DC34B76D14C2}"/>
    <hyperlink ref="BI7:BL7" r:id="rId163" location="p2000a1ff99718.16001" display="  Stormwater Collection Systems Design Handbook, 18.4 Weirs" xr:uid="{CBF85F7D-1B1F-43BB-B5C3-1386EC6E2127}"/>
    <hyperlink ref="BI8" r:id="rId164" location="p2000a1f599721_45001" display="  Standard Handbook for Civil Engineers, 21.6.4 Manning Equation for Open Channels" xr:uid="{9909678F-CAD0-48D1-B456-753115ECF9E7}"/>
    <hyperlink ref="BI8:BM8" r:id="rId165" location="p2000a1f599721_45001" display="  Standard Handbook for Civil Engineers, 21.6.4 Manning Equation for Open Channels" xr:uid="{82EDE089-775A-46CE-B30B-9B60047458C2}"/>
    <hyperlink ref="BI8:BN8" r:id="rId166" location="c9780071821957ch303lev1sec19" display="  Civil Engineering All-In-One PE Exam Guide: Breadth and Depth, 3rd Ed, 303.19.1 Sharp-Crested Weirs" xr:uid="{D3F87511-FD2E-4229-A450-5733157B5617}"/>
  </hyperlinks>
  <pageMargins left="0.25" right="0.25" top="0.75" bottom="0.75" header="0.3" footer="0.3"/>
  <pageSetup orientation="portrait" horizontalDpi="300" verticalDpi="300" r:id="rId167"/>
  <headerFooter alignWithMargins="0"/>
  <drawing r:id="rId168"/>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vt:lpstr>
      <vt:lpstr>Contracted Rectangular - Metric</vt:lpstr>
      <vt:lpstr>Contracted Rectangular - US</vt:lpstr>
      <vt:lpstr>'Contracted Rectangular - Metric'!Print_Area</vt:lpstr>
      <vt:lpstr>'Contracted Rectangular - US'!Print_Area</vt:lpstr>
      <vt:lpstr>Cover!Print_Area</vt:lpstr>
    </vt:vector>
  </TitlesOfParts>
  <Company>self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Harlan</dc:creator>
  <cp:lastModifiedBy>Stephen</cp:lastModifiedBy>
  <cp:lastPrinted>2022-02-08T10:42:55Z</cp:lastPrinted>
  <dcterms:created xsi:type="dcterms:W3CDTF">2013-05-14T19:24:48Z</dcterms:created>
  <dcterms:modified xsi:type="dcterms:W3CDTF">2026-04-28T19:56:05Z</dcterms:modified>
</cp:coreProperties>
</file>